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4.xml" ContentType="application/vnd.openxmlformats-officedocument.drawing+xml"/>
  <Override PartName="/xl/ctrlProps/ctrlProp14.xml" ContentType="application/vnd.ms-excel.controlproperties+xml"/>
  <Override PartName="/xl/ctrlProps/ctrlProp15.xml" ContentType="application/vnd.ms-excel.controlproperties+xml"/>
  <Override PartName="/xl/drawings/drawing5.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6.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7.xml" ContentType="application/vnd.openxmlformats-officedocument.drawing+xml"/>
  <Override PartName="/xl/ctrlProps/ctrlProp20.xml" ContentType="application/vnd.ms-excel.controlproperties+xml"/>
  <Override PartName="/xl/ctrlProps/ctrlProp21.xml" ContentType="application/vnd.ms-excel.controlproperties+xml"/>
  <Override PartName="/xl/drawings/drawing8.xml" ContentType="application/vnd.openxmlformats-officedocument.drawing+xml"/>
  <Override PartName="/xl/ctrlProps/ctrlProp22.xml" ContentType="application/vnd.ms-excel.controlproperties+xml"/>
  <Override PartName="/xl/ctrlProps/ctrlProp23.xml" ContentType="application/vnd.ms-excel.controlproperties+xml"/>
  <Override PartName="/xl/drawings/drawing9.xml" ContentType="application/vnd.openxmlformats-officedocument.drawing+xml"/>
  <Override PartName="/xl/ctrlProps/ctrlProp24.xml" ContentType="application/vnd.ms-excel.controlproperties+xml"/>
  <Override PartName="/xl/ctrlProps/ctrlProp25.xml" ContentType="application/vnd.ms-excel.controlproperties+xml"/>
  <Override PartName="/xl/drawings/drawing10.xml" ContentType="application/vnd.openxmlformats-officedocument.drawing+xml"/>
  <Override PartName="/xl/ctrlProps/ctrlProp26.xml" ContentType="application/vnd.ms-excel.controlproperties+xml"/>
  <Override PartName="/xl/ctrlProps/ctrlProp27.xml" ContentType="application/vnd.ms-excel.controlproperties+xml"/>
  <Override PartName="/xl/drawings/drawing11.xml" ContentType="application/vnd.openxmlformats-officedocument.drawing+xml"/>
  <Override PartName="/xl/ctrlProps/ctrlProp28.xml" ContentType="application/vnd.ms-excel.controlproperties+xml"/>
  <Override PartName="/xl/ctrlProps/ctrlProp29.xml" ContentType="application/vnd.ms-excel.controlproperties+xml"/>
  <Override PartName="/xl/drawings/drawing12.xml" ContentType="application/vnd.openxmlformats-officedocument.drawing+xml"/>
  <Override PartName="/xl/ctrlProps/ctrlProp30.xml" ContentType="application/vnd.ms-excel.controlproperties+xml"/>
  <Override PartName="/xl/ctrlProps/ctrlProp31.xml" ContentType="application/vnd.ms-excel.controlproperties+xml"/>
  <Override PartName="/xl/drawings/drawing13.xml" ContentType="application/vnd.openxmlformats-officedocument.drawing+xml"/>
  <Override PartName="/xl/ctrlProps/ctrlProp32.xml" ContentType="application/vnd.ms-excel.controlproperties+xml"/>
  <Override PartName="/xl/ctrlProps/ctrlProp33.xml" ContentType="application/vnd.ms-excel.controlproperties+xml"/>
  <Override PartName="/xl/drawings/drawing14.xml" ContentType="application/vnd.openxmlformats-officedocument.drawing+xml"/>
  <Override PartName="/xl/ctrlProps/ctrlProp34.xml" ContentType="application/vnd.ms-excel.controlproperties+xml"/>
  <Override PartName="/xl/ctrlProps/ctrlProp35.xml" ContentType="application/vnd.ms-excel.controlproperties+xml"/>
  <Override PartName="/xl/drawings/drawing15.xml" ContentType="application/vnd.openxmlformats-officedocument.drawing+xml"/>
  <Override PartName="/xl/ctrlProps/ctrlProp36.xml" ContentType="application/vnd.ms-excel.controlproperties+xml"/>
  <Override PartName="/xl/ctrlProps/ctrlProp37.xml" ContentType="application/vnd.ms-excel.controlproperties+xml"/>
  <Override PartName="/xl/drawings/drawing16.xml" ContentType="application/vnd.openxmlformats-officedocument.drawing+xml"/>
  <Override PartName="/xl/ctrlProps/ctrlProp38.xml" ContentType="application/vnd.ms-excel.controlproperties+xml"/>
  <Override PartName="/xl/ctrlProps/ctrlProp39.xml" ContentType="application/vnd.ms-excel.controlproperties+xml"/>
  <Override PartName="/xl/drawings/drawing17.xml" ContentType="application/vnd.openxmlformats-officedocument.drawing+xml"/>
  <Override PartName="/xl/ctrlProps/ctrlProp40.xml" ContentType="application/vnd.ms-excel.controlproperties+xml"/>
  <Override PartName="/xl/ctrlProps/ctrlProp41.xml" ContentType="application/vnd.ms-excel.controlproperties+xml"/>
  <Override PartName="/xl/drawings/drawing18.xml" ContentType="application/vnd.openxmlformats-officedocument.drawing+xml"/>
  <Override PartName="/xl/ctrlProps/ctrlProp42.xml" ContentType="application/vnd.ms-excel.controlproperties+xml"/>
  <Override PartName="/xl/ctrlProps/ctrlProp43.xml" ContentType="application/vnd.ms-excel.controlproperties+xml"/>
  <Override PartName="/xl/drawings/drawing19.xml" ContentType="application/vnd.openxmlformats-officedocument.drawing+xml"/>
  <Override PartName="/xl/ctrlProps/ctrlProp44.xml" ContentType="application/vnd.ms-excel.controlproperties+xml"/>
  <Override PartName="/xl/ctrlProps/ctrlProp45.xml" ContentType="application/vnd.ms-excel.controlproperties+xml"/>
  <Override PartName="/xl/drawings/drawing20.xml" ContentType="application/vnd.openxmlformats-officedocument.drawing+xml"/>
  <Override PartName="/xl/ctrlProps/ctrlProp46.xml" ContentType="application/vnd.ms-excel.controlproperties+xml"/>
  <Override PartName="/xl/ctrlProps/ctrlProp47.xml" ContentType="application/vnd.ms-excel.controlproperties+xml"/>
  <Override PartName="/xl/drawings/drawing21.xml" ContentType="application/vnd.openxmlformats-officedocument.drawing+xml"/>
  <Override PartName="/xl/ctrlProps/ctrlProp48.xml" ContentType="application/vnd.ms-excel.controlproperties+xml"/>
  <Override PartName="/xl/ctrlProps/ctrlProp49.xml" ContentType="application/vnd.ms-excel.controlproperties+xml"/>
  <Override PartName="/xl/drawings/drawing22.xml" ContentType="application/vnd.openxmlformats-officedocument.drawing+xml"/>
  <Override PartName="/xl/ctrlProps/ctrlProp50.xml" ContentType="application/vnd.ms-excel.controlproperties+xml"/>
  <Override PartName="/xl/ctrlProps/ctrlProp51.xml" ContentType="application/vnd.ms-excel.controlproperties+xml"/>
  <Override PartName="/xl/drawings/drawing23.xml" ContentType="application/vnd.openxmlformats-officedocument.drawing+xml"/>
  <Override PartName="/xl/ctrlProps/ctrlProp52.xml" ContentType="application/vnd.ms-excel.controlproperties+xml"/>
  <Override PartName="/xl/ctrlProps/ctrlProp53.xml" ContentType="application/vnd.ms-excel.controlproperties+xml"/>
  <Override PartName="/xl/drawings/drawing24.xml" ContentType="application/vnd.openxmlformats-officedocument.drawing+xml"/>
  <Override PartName="/xl/ctrlProps/ctrlProp54.xml" ContentType="application/vnd.ms-excel.controlproperties+xml"/>
  <Override PartName="/xl/ctrlProps/ctrlProp55.xml" ContentType="application/vnd.ms-excel.controlproperties+xml"/>
  <Override PartName="/xl/drawings/drawing25.xml" ContentType="application/vnd.openxmlformats-officedocument.drawing+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drawings/drawing26.xml" ContentType="application/vnd.openxmlformats-officedocument.drawing+xml"/>
  <Override PartName="/xl/ctrlProps/ctrlProp68.xml" ContentType="application/vnd.ms-excel.controlproperties+xml"/>
  <Override PartName="/xl/ctrlProps/ctrlProp69.xml" ContentType="application/vnd.ms-excel.controlproperties+xml"/>
  <Override PartName="/xl/drawings/drawing27.xml" ContentType="application/vnd.openxmlformats-officedocument.drawing+xml"/>
  <Override PartName="/xl/ctrlProps/ctrlProp70.xml" ContentType="application/vnd.ms-excel.controlproperties+xml"/>
  <Override PartName="/xl/ctrlProps/ctrlProp7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codeName="ThisWorkbook" defaultThemeVersion="124226"/>
  <mc:AlternateContent xmlns:mc="http://schemas.openxmlformats.org/markup-compatibility/2006">
    <mc:Choice Requires="x15">
      <x15ac:absPath xmlns:x15ac="http://schemas.microsoft.com/office/spreadsheetml/2010/11/ac" url="https://usepa.sharepoint.com/sites/GasSTAR/Shared Documents/General/ICR/2021 NGS-MC Renewal/2_Second FR Notice/MC Documents/"/>
    </mc:Choice>
  </mc:AlternateContent>
  <xr:revisionPtr revIDLastSave="584" documentId="11_B5DBB58B9351A34BA3524E15768DFD5553816894" xr6:coauthVersionLast="45" xr6:coauthVersionMax="45" xr10:uidLastSave="{B6004034-F457-46C2-8002-D48A46E60DB2}"/>
  <workbookProtection workbookAlgorithmName="SHA-512" workbookHashValue="581HvfaaU4F4UYGOtH4rSbNVOJoTXF24yv8CWx1m/Le/clflntkurk3G1CXXMDQDKjF+AoMUQ/ahFRkyFZjuXw==" workbookSaltValue="2ZTovQBa7pGjj1RyUrxQ1Q==" workbookSpinCount="100000" lockStructure="1"/>
  <bookViews>
    <workbookView xWindow="-109" yWindow="-109" windowWidth="26301" windowHeight="14305" tabRatio="889" xr2:uid="{00000000-000D-0000-FFFF-FFFF00000000}"/>
  </bookViews>
  <sheets>
    <sheet name="Facility Info" sheetId="1" r:id="rId1"/>
    <sheet name="ToC" sheetId="32" r:id="rId2"/>
    <sheet name="Lookup" sheetId="7" state="hidden" r:id="rId3"/>
    <sheet name="Acid Gas Removal Vents" sheetId="18" r:id="rId4"/>
    <sheet name="Assc Gas Venting + Flaring" sheetId="9" r:id="rId5"/>
    <sheet name="Blowdowns" sheetId="34" r:id="rId6"/>
    <sheet name="Blowdown Vent Stacks" sheetId="36" r:id="rId7"/>
    <sheet name="Combustion Units" sheetId="20" r:id="rId8"/>
    <sheet name="Combustion Units - SubpartC" sheetId="37" r:id="rId9"/>
    <sheet name="Compressors - Centrifugal " sheetId="23" r:id="rId10"/>
    <sheet name="Compressors - Reciprocating" sheetId="24" r:id="rId11"/>
    <sheet name="Compressor Starts" sheetId="26" r:id="rId12"/>
    <sheet name="Damages" sheetId="28" r:id="rId13"/>
    <sheet name="Dehydrator Vents" sheetId="27" r:id="rId14"/>
    <sheet name="Distribution Mains+Services" sheetId="38" r:id="rId15"/>
    <sheet name="Equipment Leaks" sheetId="29" r:id="rId16"/>
    <sheet name="Equip Leaks - Distribution" sheetId="40" r:id="rId17"/>
    <sheet name="Equip Leaks - Pipelines" sheetId="49" r:id="rId18"/>
    <sheet name="Flare Stacks" sheetId="30" r:id="rId19"/>
    <sheet name="Liquids Unloading" sheetId="31" r:id="rId20"/>
    <sheet name="Meters" sheetId="39" r:id="rId21"/>
    <sheet name="Pneumatic Devices" sheetId="41" r:id="rId22"/>
    <sheet name="Pneumatic Pumps" sheetId="48" r:id="rId23"/>
    <sheet name="Pressure Relief Valves" sheetId="43" r:id="rId24"/>
    <sheet name="Station Venting" sheetId="44" r:id="rId25"/>
    <sheet name="Storage Tank Venting" sheetId="45" r:id="rId26"/>
    <sheet name="Well DrillingTestingCompletion" sheetId="47" r:id="rId27"/>
    <sheet name="Renewable Natural Gas" sheetId="51" r:id="rId28"/>
    <sheet name="Innovative Approaches" sheetId="53" r:id="rId29"/>
  </sheets>
  <externalReferences>
    <externalReference r:id="rId30"/>
    <externalReference r:id="rId31"/>
  </externalReferences>
  <definedNames>
    <definedName name="_xlnm._FilterDatabase" localSheetId="18" hidden="1">'Flare Stacks'!$B$12:$C$15</definedName>
    <definedName name="_ftn1" localSheetId="27">'Renewable Natural Gas'!$B$109</definedName>
    <definedName name="_ftnref1" localSheetId="27">'Renewable Natural Gas'!$B$96</definedName>
    <definedName name="acid_gas">Lookup!$C$2</definedName>
    <definedName name="assc_gas">Lookup!$C$3</definedName>
    <definedName name="AtmosphericTanks">'[1]Facility Info'!$S$24</definedName>
    <definedName name="AtmosphericTanks_NotApplicable">'[1]Facility Info'!$T$24</definedName>
    <definedName name="biogas_project_ids">'Renewable Natural Gas'!$B$17:$B$27</definedName>
    <definedName name="blowdown_vents">Lookup!$C$5</definedName>
    <definedName name="Blowdowns" localSheetId="28">'[1]Facility Info'!$S$17</definedName>
    <definedName name="blowdowns">Lookup!$C$4</definedName>
    <definedName name="Blowdowns_NotApplicable">'[1]Facility Info'!$T$17</definedName>
    <definedName name="Centrifugal">'[1]Facility Info'!$S$22</definedName>
    <definedName name="centrifugal_compr">Lookup!$C$8</definedName>
    <definedName name="Centrifugal_NotApplicable">'[1]Facility Info'!$T$22</definedName>
    <definedName name="CombustC_Alt_Method_Fuel_Types">Lookup!$A$52:$A$55</definedName>
    <definedName name="combustion_units">Lookup!$C$6</definedName>
    <definedName name="combustion_units_ptC">Lookup!$C$7</definedName>
    <definedName name="comprStarts">Lookup!$C$10</definedName>
    <definedName name="count_tanks_to_vru">'Storage Tank Venting'!$C$39</definedName>
    <definedName name="damages">Lookup!$C$12</definedName>
    <definedName name="dehydVents">Lookup!$C$11</definedName>
    <definedName name="distMainsServ">Lookup!$C$13</definedName>
    <definedName name="EmissionsReductions_AGRVents">Lookup!$C$91</definedName>
    <definedName name="EmissionsReductions_Associated_Gas_Venting_Flaring">Lookup!$C$92</definedName>
    <definedName name="EmissionsReductions_Blowdown_Vent_Stacks">Lookup!$C$94</definedName>
    <definedName name="EmissionsReductions_Blowdowns">Lookup!$C$93</definedName>
    <definedName name="EmissionsReductions_Centrifugal_Compressors">Lookup!$C$97</definedName>
    <definedName name="EmissionsReductions_Combustion_Units">Lookup!$C$95</definedName>
    <definedName name="EmissionsReductions_Combustion_Units_Subpart_C">Lookup!$C$96</definedName>
    <definedName name="EmissionsReductions_Compressor_Starts">Lookup!$C$99</definedName>
    <definedName name="EmissionsReductions_Damages">Lookup!$C$100</definedName>
    <definedName name="EmissionsReductions_Dehydrator_Vents">Lookup!$C$101</definedName>
    <definedName name="EmissionsReductions_Distribution_Mains_Services">Lookup!$C$102</definedName>
    <definedName name="EmissionsReductions_Equipment_Leaks">Lookup!$C$103</definedName>
    <definedName name="EmissionsReductions_Equipment_Leaks_Distribution">Lookup!$C$105</definedName>
    <definedName name="EmissionsReductions_Equipment_Leaks_Gathering_and_Boosting_and_Transmission_Pipelines">Lookup!$C$104</definedName>
    <definedName name="EmissionsReductions_Flare_Stacks">Lookup!$C$106</definedName>
    <definedName name="EmissionsReductions_Liquids_Unloading">Lookup!$C$107</definedName>
    <definedName name="EmissionsReductions_Meters">Lookup!$C$108</definedName>
    <definedName name="EmissionsReductions_Pneumatic_Devices">Lookup!$C$109</definedName>
    <definedName name="EmissionsReductions_Pneumatic_Pumps">Lookup!$C$110</definedName>
    <definedName name="EmissionsReductions_Pressure_Relief_Valves">Lookup!$C$111</definedName>
    <definedName name="EmissionsReductions_Reciprocating_Compressors">Lookup!$C$98</definedName>
    <definedName name="EmissionsReductions_Station_Venting">Lookup!$C$113</definedName>
    <definedName name="EmissionsReductions_Storage_Tank_Venting">Lookup!$C$112</definedName>
    <definedName name="EmissionsReductions_Well_Completions_Workovers_HF">Lookup!$C$115</definedName>
    <definedName name="EmissionsReductions_Well_Completions_Workovers_noHF">Lookup!$C$116</definedName>
    <definedName name="EmissionsReductions_Well_Driling">Lookup!$C$114</definedName>
    <definedName name="EmissionsReductions_Well_Testing">Lookup!$C$117</definedName>
    <definedName name="equipLeaks">Lookup!$C$14</definedName>
    <definedName name="equipLeaksDist">Lookup!$C$16</definedName>
    <definedName name="equipPipes">Lookup!$C$15</definedName>
    <definedName name="Excavation">'[1]Facility Info'!$S$20</definedName>
    <definedName name="Excavation_NotApplicable">'[1]Facility Info'!$T$20</definedName>
    <definedName name="FacilityName" localSheetId="28">'[1]Facility Info'!$C$6</definedName>
    <definedName name="FacilityName">'Facility Info'!$C$6</definedName>
    <definedName name="FacilityNumber" localSheetId="28">'[1]Facility Info'!$C$39</definedName>
    <definedName name="FacilityNumber">'Facility Info'!$C$14</definedName>
    <definedName name="FacilityTable" localSheetId="28">'[1]Facility Info'!$B$39</definedName>
    <definedName name="FacilityTable">'Facility Info'!$B$14</definedName>
    <definedName name="flareStacks">Lookup!$C$17</definedName>
    <definedName name="G_B_COUNTY">'[2](aa)(2-11) Facility Overview'!$X$20</definedName>
    <definedName name="GHGRP_Facility" comment="Boolean; denotes if facility reports under GHGRP based on the format of facility name (i.e., it isn't an MC1234 style number)">Lookup!$H$2</definedName>
    <definedName name="IS_DISTRIBUTION">'Facility Info'!$S$25</definedName>
    <definedName name="IS_GATHERING">'Facility Info'!$S$18</definedName>
    <definedName name="IS_LNGIMPTEXPT">'Facility Info'!$S$23</definedName>
    <definedName name="IS_LNGSTORAGE">'Facility Info'!$S$22</definedName>
    <definedName name="IS_PROCESSING">'Facility Info'!$S$19</definedName>
    <definedName name="IS_PRODUCTION">'Facility Info'!$S$17</definedName>
    <definedName name="IS_STORAGE">'Facility Info'!$S$21</definedName>
    <definedName name="IS_TRANSCOMPRESSION">'Facility Info'!$S$20</definedName>
    <definedName name="IS_TRANSPIPE">'Facility Info'!$S$24</definedName>
    <definedName name="liquidsUnload">Lookup!$C$18</definedName>
    <definedName name="Mains">'[1]Facility Info'!$S$18</definedName>
    <definedName name="Mains_NotApplicable">'[1]Facility Info'!$T$18</definedName>
    <definedName name="meters">Lookup!$C$19</definedName>
    <definedName name="PartnerList">Lookup!$A$2:$A$7</definedName>
    <definedName name="PartnerName" localSheetId="28">'[1]Facility Info'!$C$4</definedName>
    <definedName name="PartnerName">'Facility Info'!$C$4</definedName>
    <definedName name="pigVenting">Lookup!#REF!</definedName>
    <definedName name="Pneumatic">'[1]Facility Info'!$S$23</definedName>
    <definedName name="Pneumatic_NotApplicable">'[1]Facility Info'!$T$23</definedName>
    <definedName name="pneumChemVents">Lookup!$C$21</definedName>
    <definedName name="pneumContVents">Lookup!$C$20</definedName>
    <definedName name="presReliefValves">Lookup!$C$22</definedName>
    <definedName name="_xlnm.Print_Titles" localSheetId="0">'Facility Info'!$4:$4</definedName>
    <definedName name="recipCompr">Lookup!$C$9</definedName>
    <definedName name="Reciprocating">'[1]Facility Info'!$S$21</definedName>
    <definedName name="Reciprocating_NotApplicable">'[1]Facility Info'!$T$21</definedName>
    <definedName name="reduction_quantification_methodology">Lookup!$B$29:$B$33</definedName>
    <definedName name="ReportYear" localSheetId="28">'[1]Facility Info'!$C$2</definedName>
    <definedName name="ReportYear">'Facility Info'!$C$2</definedName>
    <definedName name="RNG">Lookup!$C$26</definedName>
    <definedName name="Segment_Distribution">'[1]Facility Info'!$S$12</definedName>
    <definedName name="Segment_Gathering_Boosting">'[1]Facility Info'!$S$9</definedName>
    <definedName name="Segment_Nat_Gas_Proc">'[1]Facility Info'!#REF!</definedName>
    <definedName name="Segment_Processing">'[1]Facility Info'!$S$10</definedName>
    <definedName name="Segment_Production">'[1]Facility Info'!$S$8</definedName>
    <definedName name="Segment_Selection">'[1]Facility Info'!$V$9</definedName>
    <definedName name="Segment_Trans_Storage">'[1]Facility Info'!$S$11</definedName>
    <definedName name="Seneca_CountyState_List">'[1]Atmospheric Storage Tanks'!$AC$13:$AC$40</definedName>
    <definedName name="Seneca_SubBasin_List">'[1]Atmospheric Storage Tanks'!$AA$13:$AA$17</definedName>
    <definedName name="Services">'[1]Facility Info'!$S$19</definedName>
    <definedName name="Services_NotApplicable">'[1]Facility Info'!$T$19</definedName>
    <definedName name="Source_Selection">'[1]Facility Info'!$V$17</definedName>
    <definedName name="stationVenting">Lookup!$C$24</definedName>
    <definedName name="SubBasinID">'[2](aa)(1) Onshore Production'!$AU$21:$AU$250</definedName>
    <definedName name="SubBasinLength">'[2](aa)(1) Onshore Production'!$AV$21</definedName>
    <definedName name="tankVentedEmis">Lookup!$C$23</definedName>
    <definedName name="TotalCH4_AGRVents">Lookup!$B$91</definedName>
    <definedName name="TotalCH4_Associated_Gas_Venting_Flaring">Lookup!$B$92</definedName>
    <definedName name="TotalCH4_Blowdown_Vent_Stacks">Lookup!$B$94</definedName>
    <definedName name="TotalCH4_Blowdowns">Lookup!$B$93</definedName>
    <definedName name="TotalCH4_Combustion_Units">Lookup!$B$95</definedName>
    <definedName name="TotalCH4_Combustion_Units_Subpart_C">Lookup!$B$96</definedName>
    <definedName name="TotalCH4_Compressor_Starts">Lookup!$B$99</definedName>
    <definedName name="TotalCH4_Compressors_Centrifugal">Lookup!$B$97</definedName>
    <definedName name="TotalCH4_Compressors_Reciprocating">Lookup!$B$98</definedName>
    <definedName name="TotalCH4_Damages">Lookup!$B$100</definedName>
    <definedName name="TotalCH4_Dehydrator_Vents">Lookup!$B$101</definedName>
    <definedName name="TotalCH4_Distribution_Mains_Services">Lookup!$B$102</definedName>
    <definedName name="TotalCH4_Equipment_Leaks">Lookup!$B$103</definedName>
    <definedName name="TotalCH4_Equipment_Leaks_Distribution">Lookup!$B$105</definedName>
    <definedName name="TotalCH4_Equipment_Leaks_Gathering_and_Transmission_Pipelines">Lookup!$B$104</definedName>
    <definedName name="TotalCH4_Flare_Stacks">Lookup!$B$106</definedName>
    <definedName name="TotalCH4_Liquids_Unloading">Lookup!$B$107</definedName>
    <definedName name="TotalCH4_Meters">Lookup!$B$108</definedName>
    <definedName name="TotalCH4_Pneumatic_Devices">Lookup!$B$109</definedName>
    <definedName name="TotalCH4_Pneumatic_Pumps">Lookup!$B$110</definedName>
    <definedName name="TotalCH4_Pressure_Relief_Valves">Lookup!$B$111</definedName>
    <definedName name="TotalCH4_Station_Venting">Lookup!$B$113</definedName>
    <definedName name="TotalCH4_Storage_Tank_Venting">Lookup!$B$112</definedName>
    <definedName name="TotalCH4_Well_Completions_Workovers_HF">Lookup!$B$115</definedName>
    <definedName name="TotalCH4_Well_Completions_Workovers_noHF">Lookup!$B$116</definedName>
    <definedName name="TotalCH4_Well_Drilling">Lookup!$B$114</definedName>
    <definedName name="TotalCH4_Well_Testing">Lookup!$B$117</definedName>
    <definedName name="wellDrilling">Lookup!$C$25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2" i="32" l="1"/>
  <c r="F32" i="32"/>
  <c r="B5" i="53"/>
  <c r="E4" i="53"/>
  <c r="F31" i="32" l="1"/>
  <c r="B5" i="51"/>
  <c r="E4" i="51"/>
  <c r="C4" i="51"/>
  <c r="B4" i="51"/>
  <c r="C15" i="31" l="1"/>
  <c r="C38" i="23" l="1"/>
  <c r="B97" i="7"/>
  <c r="C40" i="45" l="1"/>
  <c r="B105" i="7"/>
  <c r="C117" i="7" l="1"/>
  <c r="C116" i="7"/>
  <c r="C115" i="7"/>
  <c r="C114" i="7"/>
  <c r="B114" i="7"/>
  <c r="B116" i="7"/>
  <c r="B117" i="7"/>
  <c r="B115" i="7"/>
  <c r="F30" i="32" l="1"/>
  <c r="F29" i="32"/>
  <c r="F28" i="32"/>
  <c r="S25" i="1" l="1"/>
  <c r="S24" i="1"/>
  <c r="C26" i="7" s="1"/>
  <c r="C31" i="32" s="1" a="1"/>
  <c r="C31" i="32" s="1"/>
  <c r="S23" i="1"/>
  <c r="S22" i="1"/>
  <c r="S21" i="1"/>
  <c r="S20" i="1"/>
  <c r="S19" i="1"/>
  <c r="S18" i="1"/>
  <c r="S17" i="1"/>
  <c r="S15" i="1"/>
  <c r="C112" i="7" l="1"/>
  <c r="B112" i="7"/>
  <c r="B103" i="7"/>
  <c r="B96" i="7"/>
  <c r="B95" i="7"/>
  <c r="C20" i="36"/>
  <c r="B94" i="7" s="1"/>
  <c r="C2" i="7" l="1"/>
  <c r="C28" i="24" l="1"/>
  <c r="B98" i="7" s="1"/>
  <c r="H2" i="7" l="1"/>
  <c r="J2" i="7" l="1"/>
  <c r="C25" i="7"/>
  <c r="C24" i="7"/>
  <c r="C23" i="7"/>
  <c r="C22" i="7"/>
  <c r="C21" i="7"/>
  <c r="C20" i="7"/>
  <c r="C19" i="7"/>
  <c r="C18" i="7"/>
  <c r="C17" i="7"/>
  <c r="C16" i="7"/>
  <c r="C15" i="7"/>
  <c r="C14" i="7"/>
  <c r="C13" i="7"/>
  <c r="C12" i="7"/>
  <c r="C11" i="7"/>
  <c r="C10" i="7"/>
  <c r="C9" i="7"/>
  <c r="C8" i="7"/>
  <c r="C6" i="7"/>
  <c r="C5" i="7"/>
  <c r="C4" i="7"/>
  <c r="C3" i="7"/>
  <c r="C7" i="7"/>
  <c r="C30" i="32" l="1"/>
  <c r="C29" i="32"/>
  <c r="C28" i="32"/>
  <c r="F26" i="32"/>
  <c r="C26" i="32" s="1"/>
  <c r="D28" i="32" l="1"/>
  <c r="E28" i="32"/>
  <c r="E29" i="32"/>
  <c r="D29" i="32"/>
  <c r="E30" i="32"/>
  <c r="D30" i="32"/>
  <c r="F13" i="32"/>
  <c r="C13" i="32" s="1"/>
  <c r="E13" i="32" l="1"/>
  <c r="C113" i="7"/>
  <c r="C111" i="7"/>
  <c r="C110" i="7"/>
  <c r="C109" i="7"/>
  <c r="C108" i="7"/>
  <c r="C107" i="7"/>
  <c r="C106" i="7"/>
  <c r="C105" i="7"/>
  <c r="C104" i="7"/>
  <c r="C103" i="7"/>
  <c r="C102" i="7"/>
  <c r="C101" i="7"/>
  <c r="C101" i="27"/>
  <c r="C100" i="7"/>
  <c r="C99" i="7"/>
  <c r="C98" i="7"/>
  <c r="C97" i="7"/>
  <c r="C96" i="7"/>
  <c r="C95" i="7"/>
  <c r="C94" i="7"/>
  <c r="B93" i="7"/>
  <c r="C93" i="7"/>
  <c r="C92" i="7"/>
  <c r="C91" i="7"/>
  <c r="B113" i="7"/>
  <c r="B111" i="7"/>
  <c r="B110" i="7"/>
  <c r="B109" i="7"/>
  <c r="B108" i="7"/>
  <c r="B106" i="7"/>
  <c r="B104" i="7"/>
  <c r="B102" i="7"/>
  <c r="B101" i="7"/>
  <c r="B100" i="7"/>
  <c r="B99" i="7"/>
  <c r="B92" i="7" l="1"/>
  <c r="B91" i="7"/>
  <c r="B4" i="31" l="1"/>
  <c r="B107" i="7"/>
  <c r="F18" i="32" l="1"/>
  <c r="C18" i="32" s="1"/>
  <c r="B5" i="49"/>
  <c r="E4" i="49"/>
  <c r="C4" i="49"/>
  <c r="B4" i="49"/>
  <c r="F23" i="32" l="1"/>
  <c r="B5" i="48"/>
  <c r="E4" i="48"/>
  <c r="C4" i="48"/>
  <c r="B4" i="48"/>
  <c r="F4" i="32"/>
  <c r="C4" i="32" s="1"/>
  <c r="F5" i="32"/>
  <c r="F6" i="32"/>
  <c r="C6" i="32" s="1"/>
  <c r="D6" i="32" s="1"/>
  <c r="F7" i="32"/>
  <c r="C7" i="32" s="1"/>
  <c r="D7" i="32" s="1"/>
  <c r="F8" i="32"/>
  <c r="C8" i="32" s="1"/>
  <c r="D8" i="32" s="1"/>
  <c r="F9" i="32"/>
  <c r="F10" i="32"/>
  <c r="C10" i="32" s="1"/>
  <c r="F11" i="32"/>
  <c r="C11" i="32" s="1"/>
  <c r="F12" i="32"/>
  <c r="C12" i="32" s="1"/>
  <c r="F14" i="32"/>
  <c r="C14" i="32" s="1"/>
  <c r="F15" i="32"/>
  <c r="C15" i="32" s="1"/>
  <c r="F16" i="32"/>
  <c r="C16" i="32" s="1"/>
  <c r="F17" i="32"/>
  <c r="C17" i="32" s="1"/>
  <c r="F19" i="32"/>
  <c r="C19" i="32" s="1"/>
  <c r="F20" i="32"/>
  <c r="C20" i="32" s="1"/>
  <c r="D20" i="32" s="1"/>
  <c r="F21" i="32"/>
  <c r="C21" i="32" s="1"/>
  <c r="F22" i="32"/>
  <c r="C22" i="32" s="1"/>
  <c r="F24" i="32"/>
  <c r="C24" i="32" s="1"/>
  <c r="F25" i="32"/>
  <c r="F27" i="32"/>
  <c r="C27" i="32" s="1"/>
  <c r="B5" i="47"/>
  <c r="E4" i="47"/>
  <c r="C4" i="47"/>
  <c r="B4" i="47"/>
  <c r="B5" i="45"/>
  <c r="E4" i="45"/>
  <c r="C4" i="45"/>
  <c r="B4" i="45"/>
  <c r="B5" i="44"/>
  <c r="E4" i="44"/>
  <c r="C4" i="44"/>
  <c r="B4" i="44"/>
  <c r="O3" i="44"/>
  <c r="O2" i="44"/>
  <c r="B5" i="43"/>
  <c r="E4" i="43"/>
  <c r="C4" i="43"/>
  <c r="B4" i="43"/>
  <c r="O3" i="43"/>
  <c r="O2" i="43"/>
  <c r="B5" i="41"/>
  <c r="E4" i="41"/>
  <c r="C4" i="41"/>
  <c r="B4" i="41"/>
  <c r="B5" i="40"/>
  <c r="E4" i="40"/>
  <c r="C4" i="40"/>
  <c r="B4" i="40"/>
  <c r="B5" i="39"/>
  <c r="E4" i="39"/>
  <c r="C4" i="39"/>
  <c r="B4" i="39"/>
  <c r="B5" i="38"/>
  <c r="E4" i="38"/>
  <c r="C4" i="38"/>
  <c r="B4" i="38"/>
  <c r="B5" i="37"/>
  <c r="E4" i="37"/>
  <c r="C4" i="37"/>
  <c r="B4" i="37"/>
  <c r="B5" i="36"/>
  <c r="E4" i="36"/>
  <c r="C4" i="36"/>
  <c r="B4" i="36"/>
  <c r="O2" i="18"/>
  <c r="O3" i="18"/>
  <c r="B5" i="34"/>
  <c r="E4" i="34"/>
  <c r="C4" i="34"/>
  <c r="B4" i="34"/>
  <c r="B5" i="31"/>
  <c r="E4" i="31"/>
  <c r="C4" i="31"/>
  <c r="B5" i="30"/>
  <c r="E4" i="30"/>
  <c r="C4" i="30"/>
  <c r="B4" i="30"/>
  <c r="B5" i="29"/>
  <c r="E4" i="29"/>
  <c r="C4" i="29"/>
  <c r="B4" i="29"/>
  <c r="B5" i="28"/>
  <c r="E4" i="28"/>
  <c r="C4" i="28"/>
  <c r="B4" i="28"/>
  <c r="B5" i="27"/>
  <c r="E4" i="27"/>
  <c r="C4" i="27"/>
  <c r="B4" i="27"/>
  <c r="B5" i="26"/>
  <c r="E4" i="26"/>
  <c r="C4" i="26"/>
  <c r="B4" i="26"/>
  <c r="B5" i="24"/>
  <c r="E4" i="24"/>
  <c r="C4" i="24"/>
  <c r="B4" i="24"/>
  <c r="B5" i="23"/>
  <c r="E4" i="23"/>
  <c r="C4" i="23"/>
  <c r="B4" i="23"/>
  <c r="B5" i="20"/>
  <c r="E4" i="20"/>
  <c r="C4" i="20"/>
  <c r="B4" i="20"/>
  <c r="B5" i="9"/>
  <c r="E4" i="9"/>
  <c r="C4" i="9"/>
  <c r="B4" i="9"/>
  <c r="B5" i="18"/>
  <c r="E4" i="18"/>
  <c r="C4" i="18"/>
  <c r="B4" i="18"/>
  <c r="D14" i="1"/>
  <c r="C25" i="32" l="1"/>
  <c r="E25" i="32" s="1"/>
  <c r="C23" i="32"/>
  <c r="D23" i="32" s="1"/>
  <c r="C9" i="32"/>
  <c r="E9" i="32" s="1"/>
  <c r="D4" i="32"/>
  <c r="E4" i="32"/>
  <c r="D15" i="32"/>
  <c r="D10" i="32"/>
  <c r="E6" i="32"/>
  <c r="E17" i="32"/>
  <c r="D17" i="32"/>
  <c r="E27" i="32"/>
  <c r="D27" i="32"/>
  <c r="E16" i="32"/>
  <c r="D16" i="32"/>
  <c r="D11" i="32"/>
  <c r="E11" i="32"/>
  <c r="E7" i="32"/>
  <c r="D21" i="32"/>
  <c r="E21" i="32"/>
  <c r="E10" i="32"/>
  <c r="E19" i="32"/>
  <c r="D19" i="32"/>
  <c r="D22" i="32"/>
  <c r="E22" i="32"/>
  <c r="E20" i="32"/>
  <c r="D14" i="32"/>
  <c r="E14" i="32"/>
  <c r="E24" i="32"/>
  <c r="D24" i="32"/>
  <c r="D12" i="32"/>
  <c r="E12" i="32"/>
  <c r="E8" i="32"/>
  <c r="C5" i="32"/>
  <c r="D25" i="32" l="1"/>
  <c r="E23" i="32"/>
  <c r="D9" i="32"/>
  <c r="E5" i="32"/>
  <c r="D5" i="32"/>
  <c r="E18" i="32"/>
  <c r="D18" i="32"/>
  <c r="E15" i="32"/>
  <c r="D13" i="32"/>
  <c r="D26" i="32"/>
  <c r="E26" i="3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<sst xmlns="http://schemas.openxmlformats.org/spreadsheetml/2006/main" count="1241" uniqueCount="685">
  <si>
    <t>Facility Name</t>
  </si>
  <si>
    <t>Report Year</t>
  </si>
  <si>
    <t>Partner Name</t>
  </si>
  <si>
    <t>Partners</t>
  </si>
  <si>
    <r>
      <t>Emission reductions from voluntary action (mt CH</t>
    </r>
    <r>
      <rPr>
        <vertAlign val="subscript"/>
        <sz val="11"/>
        <color rgb="FF000000"/>
        <rFont val="Arial"/>
        <family val="2"/>
      </rPr>
      <t>4</t>
    </r>
    <r>
      <rPr>
        <sz val="11"/>
        <color rgb="FF000000"/>
        <rFont val="Arial"/>
        <family val="2"/>
      </rPr>
      <t>)</t>
    </r>
  </si>
  <si>
    <t>Additional Information</t>
  </si>
  <si>
    <t>Last Updated:</t>
  </si>
  <si>
    <t>Please select partner name</t>
  </si>
  <si>
    <t xml:space="preserve">Version: </t>
  </si>
  <si>
    <t>This space provides an opportunity for reporting optional, qualitative information that was not covered in the above data elements which communicates progress on the applicable commitment.</t>
  </si>
  <si>
    <t>Production</t>
  </si>
  <si>
    <t>Acid Gas Removal Vents</t>
  </si>
  <si>
    <r>
      <t>Annual CH</t>
    </r>
    <r>
      <rPr>
        <vertAlign val="subscript"/>
        <sz val="11"/>
        <color rgb="FF000000"/>
        <rFont val="Arial"/>
        <family val="2"/>
      </rPr>
      <t>4</t>
    </r>
    <r>
      <rPr>
        <sz val="11"/>
        <color rgb="FF000000"/>
        <rFont val="Arial"/>
        <family val="2"/>
      </rPr>
      <t xml:space="preserve"> emissions (mt CH</t>
    </r>
    <r>
      <rPr>
        <vertAlign val="subscript"/>
        <sz val="11"/>
        <color rgb="FF000000"/>
        <rFont val="Arial"/>
        <family val="2"/>
      </rPr>
      <t>4</t>
    </r>
    <r>
      <rPr>
        <sz val="11"/>
        <color rgb="FF000000"/>
        <rFont val="Arial"/>
        <family val="2"/>
      </rPr>
      <t>)</t>
    </r>
  </si>
  <si>
    <t>Vessel Blowdowns</t>
  </si>
  <si>
    <t>Actual count of blowdowns</t>
  </si>
  <si>
    <t>Actual count of vessels</t>
  </si>
  <si>
    <t>Compressor Blowdowns</t>
  </si>
  <si>
    <t>Actual count of compressors</t>
  </si>
  <si>
    <t>Associated Gas Venting &amp; Flaring</t>
  </si>
  <si>
    <t>Centrifugal Compressors</t>
  </si>
  <si>
    <t>Compressor Starts</t>
  </si>
  <si>
    <t>Dehydrator Vents</t>
  </si>
  <si>
    <t xml:space="preserve">       Specify emissions control methodology</t>
  </si>
  <si>
    <t>Damages</t>
  </si>
  <si>
    <t>Equipment Leaks</t>
  </si>
  <si>
    <t>Flare Stacks</t>
  </si>
  <si>
    <t>Number of flares with all or part of gas flow routed to VRU, fuel, or other beneficial use</t>
  </si>
  <si>
    <t>Liquids Unloading</t>
  </si>
  <si>
    <t>Number of wells reducing emissions voluntarily</t>
  </si>
  <si>
    <t>Sources</t>
  </si>
  <si>
    <t>Source Form Complete</t>
  </si>
  <si>
    <t>Source Not Applicable</t>
  </si>
  <si>
    <t>Is Facility GHGRP?</t>
  </si>
  <si>
    <t>Blowdown Vent Stacks</t>
  </si>
  <si>
    <t>Combustion Units - Subpart C</t>
  </si>
  <si>
    <t>Natural Gas Pneumatic Device (Controller) Vents</t>
  </si>
  <si>
    <t>Natural Gas Driven Pneumatic (Chemical Injection) Pump Vents</t>
  </si>
  <si>
    <t>Pressure Relief Valves</t>
  </si>
  <si>
    <t>Station Venting</t>
  </si>
  <si>
    <t>Volume of associated gas sent to sales (scf)</t>
  </si>
  <si>
    <t>Actual count of wells venting associated gas</t>
  </si>
  <si>
    <t>Actual count of wells flaring associated gas</t>
  </si>
  <si>
    <r>
      <t>Annual CH</t>
    </r>
    <r>
      <rPr>
        <vertAlign val="subscript"/>
        <sz val="11"/>
        <color rgb="FF000000"/>
        <rFont val="Arial"/>
        <family val="2"/>
      </rPr>
      <t>4</t>
    </r>
    <r>
      <rPr>
        <sz val="11"/>
        <color rgb="FF000000"/>
        <rFont val="Arial"/>
        <family val="2"/>
      </rPr>
      <t xml:space="preserve"> emissions from venting (mt CH</t>
    </r>
    <r>
      <rPr>
        <vertAlign val="subscript"/>
        <sz val="11"/>
        <color rgb="FF000000"/>
        <rFont val="Arial"/>
        <family val="2"/>
      </rPr>
      <t>4</t>
    </r>
    <r>
      <rPr>
        <sz val="11"/>
        <color rgb="FF000000"/>
        <rFont val="Arial"/>
        <family val="2"/>
      </rPr>
      <t>)</t>
    </r>
  </si>
  <si>
    <r>
      <t>Annual CH</t>
    </r>
    <r>
      <rPr>
        <vertAlign val="subscript"/>
        <sz val="11"/>
        <color rgb="FF000000"/>
        <rFont val="Arial"/>
        <family val="2"/>
      </rPr>
      <t>4</t>
    </r>
    <r>
      <rPr>
        <sz val="11"/>
        <color rgb="FF000000"/>
        <rFont val="Arial"/>
        <family val="2"/>
      </rPr>
      <t xml:space="preserve"> emissions from flaring (mt CH</t>
    </r>
    <r>
      <rPr>
        <vertAlign val="subscript"/>
        <sz val="11"/>
        <color rgb="FF000000"/>
        <rFont val="Arial"/>
        <family val="2"/>
      </rPr>
      <t>4</t>
    </r>
    <r>
      <rPr>
        <sz val="11"/>
        <color rgb="FF000000"/>
        <rFont val="Arial"/>
        <family val="2"/>
      </rPr>
      <t>)</t>
    </r>
  </si>
  <si>
    <t>Number of blowdowns that routed gas to:</t>
  </si>
  <si>
    <t>A compressor or capture system for beneficial use</t>
  </si>
  <si>
    <t>A flare</t>
  </si>
  <si>
    <t>A low-pressure system</t>
  </si>
  <si>
    <t>Number of hot taps utilized that avoided the need to blowdown gas to the atmosphere</t>
  </si>
  <si>
    <t xml:space="preserve">Number of blowdowns utilizing other emissions control technique </t>
  </si>
  <si>
    <t>Specify emissions control methodology</t>
  </si>
  <si>
    <t>Kinder Morgan</t>
  </si>
  <si>
    <t>National Grid</t>
  </si>
  <si>
    <t>Southern Company Gas</t>
  </si>
  <si>
    <t>Southwestern Energy Company</t>
  </si>
  <si>
    <t>Mitigation actions implemented to reduce methane emissions</t>
  </si>
  <si>
    <t>Blowdowns</t>
  </si>
  <si>
    <t>Gathering &amp; Boosting</t>
  </si>
  <si>
    <t>Processing</t>
  </si>
  <si>
    <t>Distribution</t>
  </si>
  <si>
    <t>Storage</t>
  </si>
  <si>
    <t>Return to Table of Contents</t>
  </si>
  <si>
    <t>Return to top</t>
  </si>
  <si>
    <t xml:space="preserve">Blowdowns </t>
  </si>
  <si>
    <t>Actual count of blowdowns by equipment or event type</t>
  </si>
  <si>
    <r>
      <t>Annual total CH</t>
    </r>
    <r>
      <rPr>
        <vertAlign val="subscript"/>
        <sz val="11"/>
        <color rgb="FF000000"/>
        <rFont val="Arial"/>
        <family val="2"/>
      </rPr>
      <t>4</t>
    </r>
    <r>
      <rPr>
        <sz val="11"/>
        <color rgb="FF000000"/>
        <rFont val="Arial"/>
        <family val="2"/>
      </rPr>
      <t xml:space="preserve"> emissions calculated by flow meter (mt CH</t>
    </r>
    <r>
      <rPr>
        <vertAlign val="subscript"/>
        <sz val="11"/>
        <color rgb="FF000000"/>
        <rFont val="Arial"/>
        <family val="2"/>
      </rPr>
      <t>4</t>
    </r>
    <r>
      <rPr>
        <sz val="11"/>
        <color rgb="FF000000"/>
        <rFont val="Arial"/>
        <family val="2"/>
      </rPr>
      <t>) (emissions calculated using flow meters)</t>
    </r>
  </si>
  <si>
    <r>
      <t>Annual total CH</t>
    </r>
    <r>
      <rPr>
        <vertAlign val="subscript"/>
        <sz val="11"/>
        <color rgb="FF000000"/>
        <rFont val="Arial"/>
        <family val="2"/>
      </rPr>
      <t>4</t>
    </r>
    <r>
      <rPr>
        <sz val="11"/>
        <color rgb="FF000000"/>
        <rFont val="Arial"/>
        <family val="2"/>
      </rPr>
      <t xml:space="preserve"> emissions calculated using the alternate calculation method (mt CH</t>
    </r>
    <r>
      <rPr>
        <vertAlign val="subscript"/>
        <sz val="11"/>
        <color rgb="FF000000"/>
        <rFont val="Arial"/>
        <family val="2"/>
      </rPr>
      <t>4</t>
    </r>
    <r>
      <rPr>
        <sz val="11"/>
        <color rgb="FF000000"/>
        <rFont val="Arial"/>
        <family val="2"/>
      </rPr>
      <t>)</t>
    </r>
  </si>
  <si>
    <t>Jump to:</t>
  </si>
  <si>
    <t>Combustion Units</t>
  </si>
  <si>
    <t>Actual count of internal fuel combustion units that are not compressor-drivers, with a rated heat capacity greater than 1 million Btu/hr</t>
  </si>
  <si>
    <t>Actual count of internal fuel combustion units of any heat capacity that are compressor-drivers</t>
  </si>
  <si>
    <t>Actual count of external fuel combustion units with a rated heat capacity greater than 5 million Btu/hr</t>
  </si>
  <si>
    <t>Individual combustion units (98.36(b))</t>
  </si>
  <si>
    <t>Aggregation of combustion units (98.36(c)(1))</t>
  </si>
  <si>
    <t>Combustion units sharing a common stack or duct that is monitored by CO2 CEMS (98.36(c)(2))</t>
  </si>
  <si>
    <t>Combustion units served by a common fuel supply line (98.36(c)(3))</t>
  </si>
  <si>
    <t>Total number of combustion units sharing the common stack or duct</t>
  </si>
  <si>
    <r>
      <t>Annual CH</t>
    </r>
    <r>
      <rPr>
        <vertAlign val="subscript"/>
        <sz val="11"/>
        <color rgb="FF000000"/>
        <rFont val="Arial"/>
        <family val="2"/>
      </rPr>
      <t>4</t>
    </r>
    <r>
      <rPr>
        <sz val="11"/>
        <color rgb="FF000000"/>
        <rFont val="Arial"/>
        <family val="2"/>
      </rPr>
      <t xml:space="preserve"> emissions using the alternate calculation method (mt CH</t>
    </r>
    <r>
      <rPr>
        <vertAlign val="subscript"/>
        <sz val="11"/>
        <color rgb="FF000000"/>
        <rFont val="Arial"/>
        <family val="2"/>
      </rPr>
      <t>4</t>
    </r>
    <r>
      <rPr>
        <sz val="11"/>
        <color rgb="FF000000"/>
        <rFont val="Arial"/>
        <family val="2"/>
      </rPr>
      <t>)</t>
    </r>
  </si>
  <si>
    <r>
      <t>Annual CH</t>
    </r>
    <r>
      <rPr>
        <vertAlign val="subscript"/>
        <sz val="11"/>
        <color rgb="FF000000"/>
        <rFont val="Arial"/>
        <family val="2"/>
      </rPr>
      <t>4</t>
    </r>
    <r>
      <rPr>
        <sz val="11"/>
        <color rgb="FF000000"/>
        <rFont val="Arial"/>
        <family val="2"/>
      </rPr>
      <t xml:space="preserve"> emissions vented to the atmosphere (mt CH</t>
    </r>
    <r>
      <rPr>
        <vertAlign val="subscript"/>
        <sz val="11"/>
        <color rgb="FF000000"/>
        <rFont val="Arial"/>
        <family val="2"/>
      </rPr>
      <t>4</t>
    </r>
    <r>
      <rPr>
        <sz val="11"/>
        <color rgb="FF000000"/>
        <rFont val="Arial"/>
        <family val="2"/>
      </rPr>
      <t>)</t>
    </r>
  </si>
  <si>
    <t>Combustion Units - SubpartC</t>
  </si>
  <si>
    <t xml:space="preserve">Reciprocating Compressors </t>
  </si>
  <si>
    <t>Distribution Mains &amp; Services</t>
  </si>
  <si>
    <t>Meters</t>
  </si>
  <si>
    <t>Well Drilling and Completions</t>
  </si>
  <si>
    <t>Table of Contents</t>
  </si>
  <si>
    <t>Transmission Compression</t>
  </si>
  <si>
    <t>LNG Storage</t>
  </si>
  <si>
    <t>LNG Import/Export</t>
  </si>
  <si>
    <t>Transmission Pipeline</t>
  </si>
  <si>
    <t>MAINS</t>
  </si>
  <si>
    <t>SERVICES</t>
  </si>
  <si>
    <r>
      <t>Emission reductions from voluntary action for mains (mt CH</t>
    </r>
    <r>
      <rPr>
        <vertAlign val="subscript"/>
        <sz val="11"/>
        <color rgb="FF000000"/>
        <rFont val="Arial"/>
        <family val="2"/>
      </rPr>
      <t>4</t>
    </r>
    <r>
      <rPr>
        <sz val="11"/>
        <color rgb="FF000000"/>
        <rFont val="Arial"/>
        <family val="2"/>
      </rPr>
      <t>)</t>
    </r>
  </si>
  <si>
    <r>
      <t>Emission reductions from voluntary action for services (mt CH</t>
    </r>
    <r>
      <rPr>
        <vertAlign val="subscript"/>
        <sz val="11"/>
        <color rgb="FF000000"/>
        <rFont val="Arial"/>
        <family val="2"/>
      </rPr>
      <t>4</t>
    </r>
    <r>
      <rPr>
        <sz val="11"/>
        <color rgb="FF000000"/>
        <rFont val="Arial"/>
        <family val="2"/>
      </rPr>
      <t>)</t>
    </r>
  </si>
  <si>
    <t>Miles of cast iron mains replaced with plastic, protected steel, or rehabilitated with plastic pipe inserts or cured-in-place liners</t>
  </si>
  <si>
    <t>Actual count of cast iron services replaced with plastic, protected steel, copper, or rehabilitated with plastic pipe inserts</t>
  </si>
  <si>
    <t>Actions taken to minimize excavation damages/reduce methane emissions from excavation damages</t>
  </si>
  <si>
    <t>For Calculation Method 1 and Calculation Method 2, actual count of glycol dehydrators</t>
  </si>
  <si>
    <t>Count of dehydrators venting to a flare or regenerator firebox/fire tubes</t>
  </si>
  <si>
    <t>Count of dehydrators at the facility that vented to a vapor recovery device</t>
  </si>
  <si>
    <r>
      <t>Annual CH</t>
    </r>
    <r>
      <rPr>
        <vertAlign val="subscript"/>
        <sz val="11"/>
        <color rgb="FF000000"/>
        <rFont val="Arial"/>
        <family val="2"/>
      </rPr>
      <t xml:space="preserve">4 </t>
    </r>
    <r>
      <rPr>
        <sz val="11"/>
        <color rgb="FF000000"/>
        <rFont val="Arial"/>
        <family val="2"/>
      </rPr>
      <t>emissions from dehydrators venting to a flare or regenerator firebox/fire tubes (mt CH</t>
    </r>
    <r>
      <rPr>
        <vertAlign val="subscript"/>
        <sz val="11"/>
        <color rgb="FF000000"/>
        <rFont val="Arial"/>
        <family val="2"/>
      </rPr>
      <t>4</t>
    </r>
    <r>
      <rPr>
        <sz val="11"/>
        <color rgb="FF000000"/>
        <rFont val="Arial"/>
        <family val="2"/>
      </rPr>
      <t>)</t>
    </r>
  </si>
  <si>
    <r>
      <t>Annual CH</t>
    </r>
    <r>
      <rPr>
        <vertAlign val="subscript"/>
        <sz val="11"/>
        <color rgb="FF000000"/>
        <rFont val="Arial"/>
        <family val="2"/>
      </rPr>
      <t xml:space="preserve">4 </t>
    </r>
    <r>
      <rPr>
        <sz val="11"/>
        <color rgb="FF000000"/>
        <rFont val="Arial"/>
        <family val="2"/>
      </rPr>
      <t>emissions from all dehydrators that were not vented to a flare or regenerator firebox/fire tubes (mt CH</t>
    </r>
    <r>
      <rPr>
        <vertAlign val="subscript"/>
        <sz val="11"/>
        <color rgb="FF000000"/>
        <rFont val="Arial"/>
        <family val="2"/>
      </rPr>
      <t>4</t>
    </r>
    <r>
      <rPr>
        <sz val="11"/>
        <color rgb="FF000000"/>
        <rFont val="Arial"/>
        <family val="2"/>
      </rPr>
      <t>)</t>
    </r>
  </si>
  <si>
    <r>
      <t>Annual CH</t>
    </r>
    <r>
      <rPr>
        <vertAlign val="subscript"/>
        <sz val="11"/>
        <color rgb="FF000000"/>
        <rFont val="Arial"/>
        <family val="2"/>
      </rPr>
      <t xml:space="preserve">4 </t>
    </r>
    <r>
      <rPr>
        <sz val="11"/>
        <color rgb="FF000000"/>
        <rFont val="Arial"/>
        <family val="2"/>
      </rPr>
      <t>emissions from dehydrators in Transmission Compression and Storage segments (mt CH</t>
    </r>
    <r>
      <rPr>
        <vertAlign val="subscript"/>
        <sz val="11"/>
        <color rgb="FF000000"/>
        <rFont val="Arial"/>
        <family val="2"/>
      </rPr>
      <t>4</t>
    </r>
    <r>
      <rPr>
        <sz val="11"/>
        <color rgb="FF000000"/>
        <rFont val="Arial"/>
        <family val="2"/>
      </rPr>
      <t>)</t>
    </r>
  </si>
  <si>
    <t>Number of reciprocating compressors</t>
  </si>
  <si>
    <t>Number of compressors with rod packing emissions vented to the atmosphere</t>
  </si>
  <si>
    <r>
      <t>Annual CH</t>
    </r>
    <r>
      <rPr>
        <vertAlign val="subscript"/>
        <sz val="11"/>
        <color rgb="FF000000"/>
        <rFont val="Arial"/>
        <family val="2"/>
      </rPr>
      <t>4</t>
    </r>
    <r>
      <rPr>
        <sz val="11"/>
        <color rgb="FF000000"/>
        <rFont val="Arial"/>
        <family val="2"/>
      </rPr>
      <t xml:space="preserve"> emissions vented to the atmosphere from isolation valves, blowdown valves, and rod packing (including estimated fraction of CH</t>
    </r>
    <r>
      <rPr>
        <vertAlign val="subscript"/>
        <sz val="11"/>
        <color rgb="FF000000"/>
        <rFont val="Arial"/>
        <family val="2"/>
      </rPr>
      <t>4</t>
    </r>
    <r>
      <rPr>
        <sz val="11"/>
        <color rgb="FF000000"/>
        <rFont val="Arial"/>
        <family val="2"/>
      </rPr>
      <t xml:space="preserve"> from manifolded compressor sources) (mt CH</t>
    </r>
    <r>
      <rPr>
        <vertAlign val="subscript"/>
        <sz val="11"/>
        <color rgb="FF000000"/>
        <rFont val="Arial"/>
        <family val="2"/>
      </rPr>
      <t>4</t>
    </r>
    <r>
      <rPr>
        <sz val="11"/>
        <color rgb="FF000000"/>
        <rFont val="Arial"/>
        <family val="2"/>
      </rPr>
      <t>)</t>
    </r>
  </si>
  <si>
    <r>
      <t>Applicable Segments:</t>
    </r>
    <r>
      <rPr>
        <sz val="11"/>
        <color indexed="8"/>
        <rFont val="Arial"/>
        <family val="2"/>
      </rPr>
      <t xml:space="preserve"> Production, Gathering and Boosting, Processing, Transmission Compression, Storage, LNG Storage, LNG Import/Export</t>
    </r>
  </si>
  <si>
    <r>
      <t>Applicable Segments:</t>
    </r>
    <r>
      <rPr>
        <sz val="11"/>
        <color indexed="8"/>
        <rFont val="Arial"/>
        <family val="2"/>
      </rPr>
      <t xml:space="preserve"> Processing, Transmission Compression, Storage, LNG Storage, LNG Import/Export</t>
    </r>
  </si>
  <si>
    <r>
      <t>Applicable Segments:</t>
    </r>
    <r>
      <rPr>
        <sz val="11"/>
        <color indexed="8"/>
        <rFont val="Arial"/>
        <family val="2"/>
      </rPr>
      <t xml:space="preserve"> Production, Gathering &amp; Boosting, Processing, Transmission Compression, Storage, LNG Storage, LNG Import/Export</t>
    </r>
  </si>
  <si>
    <r>
      <t>Applicable Segments:</t>
    </r>
    <r>
      <rPr>
        <sz val="11"/>
        <color indexed="8"/>
        <rFont val="Arial"/>
        <family val="2"/>
      </rPr>
      <t xml:space="preserve"> Production</t>
    </r>
  </si>
  <si>
    <r>
      <t>Applicable Segments:</t>
    </r>
    <r>
      <rPr>
        <sz val="11"/>
        <color indexed="8"/>
        <rFont val="Arial"/>
        <family val="2"/>
      </rPr>
      <t xml:space="preserve"> Production, Gathering &amp; Boosting, Processing, Transmission Compression, Storage</t>
    </r>
  </si>
  <si>
    <r>
      <t>Applicable Segments:</t>
    </r>
    <r>
      <rPr>
        <sz val="11"/>
        <color indexed="8"/>
        <rFont val="Arial"/>
        <family val="2"/>
      </rPr>
      <t xml:space="preserve"> Production, Distribution</t>
    </r>
  </si>
  <si>
    <r>
      <t>Applicable Segments:</t>
    </r>
    <r>
      <rPr>
        <sz val="11"/>
        <color indexed="8"/>
        <rFont val="Arial"/>
        <family val="2"/>
      </rPr>
      <t xml:space="preserve"> Distribution</t>
    </r>
  </si>
  <si>
    <t>Number of centrifugal compressors with wet seal oil degassing vents</t>
  </si>
  <si>
    <r>
      <t>Annual CH</t>
    </r>
    <r>
      <rPr>
        <vertAlign val="subscript"/>
        <sz val="11"/>
        <color rgb="FF000000"/>
        <rFont val="Arial"/>
        <family val="2"/>
      </rPr>
      <t>4</t>
    </r>
    <r>
      <rPr>
        <sz val="11"/>
        <color rgb="FF000000"/>
        <rFont val="Arial"/>
        <family val="2"/>
      </rPr>
      <t xml:space="preserve"> emissions (mt CH</t>
    </r>
    <r>
      <rPr>
        <vertAlign val="subscript"/>
        <sz val="11"/>
        <color rgb="FF000000"/>
        <rFont val="Arial"/>
        <family val="2"/>
      </rPr>
      <t>4</t>
    </r>
    <r>
      <rPr>
        <sz val="11"/>
        <color rgb="FF000000"/>
        <rFont val="Arial"/>
        <family val="2"/>
      </rPr>
      <t xml:space="preserve">) </t>
    </r>
  </si>
  <si>
    <t>Number of centrifugal compressors with dry seals</t>
  </si>
  <si>
    <r>
      <t>Annual CH</t>
    </r>
    <r>
      <rPr>
        <vertAlign val="subscript"/>
        <sz val="11"/>
        <color rgb="FF000000"/>
        <rFont val="Arial"/>
        <family val="2"/>
      </rPr>
      <t>4</t>
    </r>
    <r>
      <rPr>
        <sz val="11"/>
        <color rgb="FF000000"/>
        <rFont val="Arial"/>
        <family val="2"/>
      </rPr>
      <t xml:space="preserve"> emissions (mt CH</t>
    </r>
    <r>
      <rPr>
        <vertAlign val="subscript"/>
        <sz val="11"/>
        <color rgb="FF000000"/>
        <rFont val="Arial"/>
        <family val="2"/>
      </rPr>
      <t>4</t>
    </r>
    <r>
      <rPr>
        <sz val="11"/>
        <color rgb="FF000000"/>
        <rFont val="Arial"/>
        <family val="2"/>
      </rPr>
      <t>) for internal fuel combustion units that are not compressor-drivers, with a rated heat capacity greater than 1 million Btu/hr</t>
    </r>
  </si>
  <si>
    <r>
      <t>Annual CH</t>
    </r>
    <r>
      <rPr>
        <vertAlign val="subscript"/>
        <sz val="11"/>
        <color rgb="FF000000"/>
        <rFont val="Arial"/>
        <family val="2"/>
      </rPr>
      <t>4</t>
    </r>
    <r>
      <rPr>
        <sz val="11"/>
        <color rgb="FF000000"/>
        <rFont val="Arial"/>
        <family val="2"/>
      </rPr>
      <t xml:space="preserve"> emissions (mt CH</t>
    </r>
    <r>
      <rPr>
        <vertAlign val="subscript"/>
        <sz val="11"/>
        <color rgb="FF000000"/>
        <rFont val="Arial"/>
        <family val="2"/>
      </rPr>
      <t>4</t>
    </r>
    <r>
      <rPr>
        <sz val="11"/>
        <color rgb="FF000000"/>
        <rFont val="Arial"/>
        <family val="2"/>
      </rPr>
      <t>) for external fuel combustion units with a rated heat capacity greater than 5 million Btu/hr</t>
    </r>
  </si>
  <si>
    <r>
      <t>Applicable Segments:</t>
    </r>
    <r>
      <rPr>
        <sz val="11"/>
        <color indexed="8"/>
        <rFont val="Arial"/>
        <family val="2"/>
      </rPr>
      <t xml:space="preserve"> Production, Gathering &amp; Boosting, Distribution</t>
    </r>
  </si>
  <si>
    <r>
      <t>Total annual CH</t>
    </r>
    <r>
      <rPr>
        <vertAlign val="subscript"/>
        <sz val="11"/>
        <color rgb="FF000000"/>
        <rFont val="Arial"/>
        <family val="2"/>
      </rPr>
      <t>4</t>
    </r>
    <r>
      <rPr>
        <sz val="11"/>
        <color rgb="FF000000"/>
        <rFont val="Arial"/>
        <family val="2"/>
      </rPr>
      <t xml:space="preserve"> emissions (mt CH</t>
    </r>
    <r>
      <rPr>
        <vertAlign val="subscript"/>
        <sz val="11"/>
        <color rgb="FF000000"/>
        <rFont val="Arial"/>
        <family val="2"/>
      </rPr>
      <t>4</t>
    </r>
    <r>
      <rPr>
        <sz val="11"/>
        <color rgb="FF000000"/>
        <rFont val="Arial"/>
        <family val="2"/>
      </rPr>
      <t>) for all units sharing a common stack or duct</t>
    </r>
  </si>
  <si>
    <r>
      <t>Total annual CH</t>
    </r>
    <r>
      <rPr>
        <vertAlign val="subscript"/>
        <sz val="11"/>
        <color rgb="FF000000"/>
        <rFont val="Arial"/>
        <family val="2"/>
      </rPr>
      <t>4</t>
    </r>
    <r>
      <rPr>
        <sz val="11"/>
        <color rgb="FF000000"/>
        <rFont val="Arial"/>
        <family val="2"/>
      </rPr>
      <t xml:space="preserve"> emissions (mt CH</t>
    </r>
    <r>
      <rPr>
        <vertAlign val="subscript"/>
        <sz val="11"/>
        <color rgb="FF000000"/>
        <rFont val="Arial"/>
        <family val="2"/>
      </rPr>
      <t>4</t>
    </r>
    <r>
      <rPr>
        <sz val="11"/>
        <color rgb="FF000000"/>
        <rFont val="Arial"/>
        <family val="2"/>
      </rPr>
      <t>) for all units served by a common fuel supply line</t>
    </r>
  </si>
  <si>
    <r>
      <t>Applicable Segments:</t>
    </r>
    <r>
      <rPr>
        <sz val="11"/>
        <color indexed="8"/>
        <rFont val="Arial"/>
        <family val="2"/>
      </rPr>
      <t xml:space="preserve"> Gathering &amp; Boosting, Processing, Transmission Compression, LNG Import/Export</t>
    </r>
  </si>
  <si>
    <t>Methane Challenge Partner ID Number</t>
  </si>
  <si>
    <t>Methane Challenge Facility ID Number</t>
  </si>
  <si>
    <t>GHGRP Facility ID Number</t>
  </si>
  <si>
    <t>Equipment Leaks - Distribution</t>
  </si>
  <si>
    <t>Actual count of flare stacks</t>
  </si>
  <si>
    <t>Actual count of wells conducting liquids unloading without plunger lifts that are vented to the atmosphere</t>
  </si>
  <si>
    <t>Count of unloadings for all wells without plunger lifts</t>
  </si>
  <si>
    <r>
      <t>Annual CH</t>
    </r>
    <r>
      <rPr>
        <vertAlign val="subscript"/>
        <sz val="11"/>
        <color rgb="FF000000"/>
        <rFont val="Arial"/>
        <family val="2"/>
      </rPr>
      <t>4</t>
    </r>
    <r>
      <rPr>
        <sz val="11"/>
        <color rgb="FF000000"/>
        <rFont val="Arial"/>
        <family val="2"/>
      </rPr>
      <t xml:space="preserve"> emissions from wells conducting liquids unloading without plunger lifts that are vented to the atmosphere (mt CH</t>
    </r>
    <r>
      <rPr>
        <vertAlign val="subscript"/>
        <sz val="11"/>
        <color rgb="FF000000"/>
        <rFont val="Arial"/>
        <family val="2"/>
      </rPr>
      <t>4</t>
    </r>
    <r>
      <rPr>
        <sz val="11"/>
        <color rgb="FF000000"/>
        <rFont val="Arial"/>
        <family val="2"/>
      </rPr>
      <t>)</t>
    </r>
  </si>
  <si>
    <t>Actual count of wells conducting liquids unloading with plunger lifts that are vented to the atmosphere</t>
  </si>
  <si>
    <t>Count of unloadings for all wells with plunger lifts</t>
  </si>
  <si>
    <r>
      <t>Annual CH</t>
    </r>
    <r>
      <rPr>
        <vertAlign val="subscript"/>
        <sz val="11"/>
        <color rgb="FF000000"/>
        <rFont val="Arial"/>
        <family val="2"/>
      </rPr>
      <t>4</t>
    </r>
    <r>
      <rPr>
        <sz val="11"/>
        <color rgb="FF000000"/>
        <rFont val="Arial"/>
        <family val="2"/>
      </rPr>
      <t xml:space="preserve"> emissions from wells conducting liquids unloading with plunger lifts that are vented to the atmosphere (mt CH</t>
    </r>
    <r>
      <rPr>
        <vertAlign val="subscript"/>
        <sz val="11"/>
        <color rgb="FF000000"/>
        <rFont val="Arial"/>
        <family val="2"/>
      </rPr>
      <t>4</t>
    </r>
    <r>
      <rPr>
        <sz val="11"/>
        <color rgb="FF000000"/>
        <rFont val="Arial"/>
        <family val="2"/>
      </rPr>
      <t>)</t>
    </r>
  </si>
  <si>
    <r>
      <t>Annual CH</t>
    </r>
    <r>
      <rPr>
        <vertAlign val="subscript"/>
        <sz val="11"/>
        <color rgb="FF000000"/>
        <rFont val="Arial"/>
        <family val="2"/>
      </rPr>
      <t>4</t>
    </r>
    <r>
      <rPr>
        <sz val="11"/>
        <color rgb="FF000000"/>
        <rFont val="Arial"/>
        <family val="2"/>
      </rPr>
      <t xml:space="preserve"> emissions from liquids unloading (mt CH</t>
    </r>
    <r>
      <rPr>
        <vertAlign val="subscript"/>
        <sz val="11"/>
        <color rgb="FF000000"/>
        <rFont val="Arial"/>
        <family val="2"/>
      </rPr>
      <t>4</t>
    </r>
    <r>
      <rPr>
        <sz val="11"/>
        <color rgb="FF000000"/>
        <rFont val="Arial"/>
        <family val="2"/>
      </rPr>
      <t>)</t>
    </r>
  </si>
  <si>
    <t>Residential Meters</t>
  </si>
  <si>
    <t>Commercial/Industrial Meters</t>
  </si>
  <si>
    <t>Actual count of outdoor residential meters</t>
  </si>
  <si>
    <t>Actual count of commercial/industrial meters</t>
  </si>
  <si>
    <t>Pneumatic Devices</t>
  </si>
  <si>
    <t>Actual count of natural gas driven pneumatic pumps</t>
  </si>
  <si>
    <t>Number of pumps with mitigation actions implemented to reduce emissions</t>
  </si>
  <si>
    <t>Controller type</t>
  </si>
  <si>
    <t>Actual count</t>
  </si>
  <si>
    <t>High-bleed pneumatic controllers</t>
  </si>
  <si>
    <t>Intermittent-bleed pneumatic controllers</t>
  </si>
  <si>
    <t>Low-bleed pneumatic controllers</t>
  </si>
  <si>
    <r>
      <t>Annual CH</t>
    </r>
    <r>
      <rPr>
        <b/>
        <vertAlign val="subscript"/>
        <sz val="11"/>
        <color rgb="FF000000"/>
        <rFont val="Arial"/>
        <family val="2"/>
      </rPr>
      <t>4</t>
    </r>
    <r>
      <rPr>
        <b/>
        <sz val="11"/>
        <color rgb="FF000000"/>
        <rFont val="Arial"/>
        <family val="2"/>
      </rPr>
      <t xml:space="preserve"> emissions from controller type (mt CH</t>
    </r>
    <r>
      <rPr>
        <b/>
        <vertAlign val="subscript"/>
        <sz val="11"/>
        <color rgb="FF000000"/>
        <rFont val="Arial"/>
        <family val="2"/>
      </rPr>
      <t>4</t>
    </r>
    <r>
      <rPr>
        <b/>
        <sz val="11"/>
        <color rgb="FF000000"/>
        <rFont val="Arial"/>
        <family val="2"/>
      </rPr>
      <t xml:space="preserve">) </t>
    </r>
  </si>
  <si>
    <t>Storage Tank Venting</t>
  </si>
  <si>
    <t>Count</t>
  </si>
  <si>
    <t>Blowdowns that routed gas to a compressor or capture system for beneficial use, flare, or low-pressure system</t>
  </si>
  <si>
    <t>Hot taps utilized that avoided the need to blowdown gas to the atmosphere</t>
  </si>
  <si>
    <t>Compressors routed to vapor recovery units</t>
  </si>
  <si>
    <t>Compressors routed to flare</t>
  </si>
  <si>
    <t>Compressors where source emissions are captured for fuel use or routed to a thermal oxidizer</t>
  </si>
  <si>
    <t>Compressors utilizing other emissions control technique</t>
  </si>
  <si>
    <t>Number of compressors</t>
  </si>
  <si>
    <t>Replaced reciprocating compressor rod packing</t>
  </si>
  <si>
    <t>Dehydrators routed to Flare or Regenerator Firebox/Fire Tubes</t>
  </si>
  <si>
    <t>Dehydrators utilizing other emissions control technique</t>
  </si>
  <si>
    <t>Total miles</t>
  </si>
  <si>
    <t>Cast iron distribution mains</t>
  </si>
  <si>
    <t>Plastic distribution mains</t>
  </si>
  <si>
    <t>Protected steel distribution mains</t>
  </si>
  <si>
    <t>Unprotected steel distribution mains</t>
  </si>
  <si>
    <t>Cast iron services</t>
  </si>
  <si>
    <t>Copper services</t>
  </si>
  <si>
    <t>Plastic services</t>
  </si>
  <si>
    <t>Total number</t>
  </si>
  <si>
    <t>Protected steel services</t>
  </si>
  <si>
    <t>Unprotected steel services</t>
  </si>
  <si>
    <t>Cast iron or unprotected steel services with plastic liners or inserts</t>
  </si>
  <si>
    <t>Cast iron or unprotected steel distribution mains with plastic liners or inserts</t>
  </si>
  <si>
    <r>
      <t>Emission reductions from voluntary action (mt CH</t>
    </r>
    <r>
      <rPr>
        <vertAlign val="subscript"/>
        <sz val="11"/>
        <color indexed="8"/>
        <rFont val="Arial"/>
        <family val="2"/>
      </rPr>
      <t>4</t>
    </r>
    <r>
      <rPr>
        <sz val="11"/>
        <color indexed="8"/>
        <rFont val="Arial"/>
        <family val="2"/>
      </rPr>
      <t>)</t>
    </r>
  </si>
  <si>
    <t>Number of high-bleed controllers converted to low-bleed</t>
  </si>
  <si>
    <t>Number of high-bleed controllers converted to zero emitting or removed from service</t>
  </si>
  <si>
    <t>Number of intermittent-bleed controllers converted to zero emitting or removed from service</t>
  </si>
  <si>
    <t>Number of low-bleed controllers converted to zero emitting or removed from service</t>
  </si>
  <si>
    <t>Number of controllers utilizing other emissions control technique</t>
  </si>
  <si>
    <t>Miles of main (distribution)</t>
  </si>
  <si>
    <t>Actual count of PRVs (production)</t>
  </si>
  <si>
    <r>
      <t>Applicable Segments:</t>
    </r>
    <r>
      <rPr>
        <sz val="11"/>
        <color indexed="8"/>
        <rFont val="Arial"/>
        <family val="2"/>
      </rPr>
      <t xml:space="preserve"> Storage, LNG Storage</t>
    </r>
  </si>
  <si>
    <t>Routine Maintenance/Upsets: Storage Station - Venting</t>
  </si>
  <si>
    <t>LNG Storage: LNG Stations</t>
  </si>
  <si>
    <t>Actual count of LNG storage stations (natural gas)</t>
  </si>
  <si>
    <t>Count of each emission source type</t>
  </si>
  <si>
    <t>Count of each major equipment type</t>
  </si>
  <si>
    <t>Pipeline type</t>
  </si>
  <si>
    <r>
      <t>Annual CH</t>
    </r>
    <r>
      <rPr>
        <b/>
        <vertAlign val="subscript"/>
        <sz val="11"/>
        <color rgb="FF000000"/>
        <rFont val="Arial"/>
        <family val="2"/>
      </rPr>
      <t>4</t>
    </r>
    <r>
      <rPr>
        <b/>
        <sz val="11"/>
        <color rgb="FF000000"/>
        <rFont val="Arial"/>
        <family val="2"/>
      </rPr>
      <t xml:space="preserve"> emissions from pipeline type (mt CH</t>
    </r>
    <r>
      <rPr>
        <b/>
        <vertAlign val="subscript"/>
        <sz val="11"/>
        <color rgb="FF000000"/>
        <rFont val="Arial"/>
        <family val="2"/>
      </rPr>
      <t>4</t>
    </r>
    <r>
      <rPr>
        <b/>
        <sz val="11"/>
        <color rgb="FF000000"/>
        <rFont val="Arial"/>
        <family val="2"/>
      </rPr>
      <t>)</t>
    </r>
  </si>
  <si>
    <t>Total miles of pipeline type</t>
  </si>
  <si>
    <t>Gathering - Cast Iron</t>
  </si>
  <si>
    <t>Gathering - Protected Steel</t>
  </si>
  <si>
    <t>Gathering - Unprotected Steel</t>
  </si>
  <si>
    <t>Gathering - Plastic/Composite</t>
  </si>
  <si>
    <t>Transmission - All</t>
  </si>
  <si>
    <t>Actual count of above grade T-D transfer stations</t>
  </si>
  <si>
    <t>Actual count of meter/regulator runs at above grade T-D transfer station facilities</t>
  </si>
  <si>
    <t>Number of above grade T-D transfer stations surveyed in the calendar year or surveyed in the current leak survey cycle</t>
  </si>
  <si>
    <t>Number of meter/regulator runs at above grade T-D transfer stations surveyed in the calendar year or surveyed in the current leak survey cycle</t>
  </si>
  <si>
    <t>Average time that meter/regulator runs surveyed in the calendar year or surveyed in the current leak survey cycle were operational, in hours</t>
  </si>
  <si>
    <t>Average estimated time that the emission source type was operational in the calendar year (hours)</t>
  </si>
  <si>
    <t>Jump to station-type:</t>
  </si>
  <si>
    <t>Above grade T-D transfer</t>
  </si>
  <si>
    <t>Below grade T-D transfer</t>
  </si>
  <si>
    <t>Above grade metering-regulating</t>
  </si>
  <si>
    <t>Below grade metering-regulating</t>
  </si>
  <si>
    <t>Actual count of above grade metering-regulating stations that are not T-D transfer stations</t>
  </si>
  <si>
    <t>Actual count of meter/regulator runs at above grade metering-regulating stations that are not above grade T-D transfer station facilities</t>
  </si>
  <si>
    <t>Actual count of below grade M&amp;R stations (gas service, inlet pressure &gt; 300 psig)</t>
  </si>
  <si>
    <t>Actual count of below grade M&amp;R stations (gas service, inlet pressure 100-300 psig)</t>
  </si>
  <si>
    <t>Actual count of below grade M&amp;R stations (gas service, inlet pressure &lt; 100 psig)</t>
  </si>
  <si>
    <r>
      <t>Applicable Segments:</t>
    </r>
    <r>
      <rPr>
        <sz val="11"/>
        <color indexed="8"/>
        <rFont val="Arial"/>
        <family val="2"/>
      </rPr>
      <t xml:space="preserve"> Production, Gathering &amp; Boosting, Transmission Compression</t>
    </r>
  </si>
  <si>
    <t>Using Calculation Methods 1 &amp; 2</t>
  </si>
  <si>
    <r>
      <t>Annual CH</t>
    </r>
    <r>
      <rPr>
        <b/>
        <vertAlign val="subscript"/>
        <sz val="11"/>
        <color rgb="FF000000"/>
        <rFont val="Arial"/>
        <family val="2"/>
      </rPr>
      <t>4</t>
    </r>
    <r>
      <rPr>
        <b/>
        <sz val="11"/>
        <color rgb="FF000000"/>
        <rFont val="Arial"/>
        <family val="2"/>
      </rPr>
      <t xml:space="preserve"> emissions (mt CH</t>
    </r>
    <r>
      <rPr>
        <b/>
        <vertAlign val="subscript"/>
        <sz val="11"/>
        <color rgb="FF000000"/>
        <rFont val="Arial"/>
        <family val="2"/>
      </rPr>
      <t>4</t>
    </r>
    <r>
      <rPr>
        <b/>
        <sz val="11"/>
        <color rgb="FF000000"/>
        <rFont val="Arial"/>
        <family val="2"/>
      </rPr>
      <t xml:space="preserve">) </t>
    </r>
  </si>
  <si>
    <t>Annual CH4 emissions (mt CH4)</t>
  </si>
  <si>
    <t>Tanks that control emissions with vapor recovery systems</t>
  </si>
  <si>
    <t>Tanks that vented directly to the atmosphere</t>
  </si>
  <si>
    <t>Tanks with flaring emission control measures</t>
  </si>
  <si>
    <t>Gas-liquid separators whose liquid dump valves did not close properly</t>
  </si>
  <si>
    <t>Actual count of atmospheric tanks</t>
  </si>
  <si>
    <t>Tanks that did not control emissions with flares</t>
  </si>
  <si>
    <t>Count of wells with gas-liquid separators</t>
  </si>
  <si>
    <t>Count of wells without gas-liquid separators</t>
  </si>
  <si>
    <t>Number of tanks routed to VRU or beneficial use</t>
  </si>
  <si>
    <t>Number of tanks routed to flare</t>
  </si>
  <si>
    <r>
      <t>Emission reductions from voluntary action</t>
    </r>
    <r>
      <rPr>
        <sz val="11"/>
        <color rgb="FF000000"/>
        <rFont val="Arial"/>
        <family val="2"/>
      </rPr>
      <t xml:space="preserve"> (mt CH</t>
    </r>
    <r>
      <rPr>
        <vertAlign val="subscript"/>
        <sz val="11"/>
        <color rgb="FF000000"/>
        <rFont val="Arial"/>
        <family val="2"/>
      </rPr>
      <t>4</t>
    </r>
    <r>
      <rPr>
        <sz val="11"/>
        <color rgb="FF000000"/>
        <rFont val="Arial"/>
        <family val="2"/>
      </rPr>
      <t>)</t>
    </r>
  </si>
  <si>
    <t>Storage tank vent stacks with flared dump valve leakage</t>
  </si>
  <si>
    <t>Storage tanks utilizing the alternate calculation method</t>
  </si>
  <si>
    <t>Storage tank vent stacks with flares attached</t>
  </si>
  <si>
    <t>Storage tank vent stacks without flares attached</t>
  </si>
  <si>
    <t>Storage tank vent stacks with dump valve leakage directly to atmosphere</t>
  </si>
  <si>
    <t>Actual count of wells drilled</t>
  </si>
  <si>
    <t>Well Venting During Well Completions, with Hydraulic Fracturing</t>
  </si>
  <si>
    <t>Actual count of completions in the calendar year</t>
  </si>
  <si>
    <t>Actual count of wells that conduct flaring</t>
  </si>
  <si>
    <t>Actual count of wells that have reduced emission completions</t>
  </si>
  <si>
    <t>Total count of workovers</t>
  </si>
  <si>
    <t>Actual count of wells that have reduced emission workovers</t>
  </si>
  <si>
    <t>Number of well completions/workovers utilizing flaring</t>
  </si>
  <si>
    <t>Number of well completions/workovers utilizing reduced emission completions</t>
  </si>
  <si>
    <t>Number of well completions/workovers utilizing other emissions control technique</t>
  </si>
  <si>
    <t>Well Venting During Well Completions, without Hydraulic Fracturing</t>
  </si>
  <si>
    <t>Total count of completions that vented directly to atmosphere without flaring</t>
  </si>
  <si>
    <t>Total count of completions with flaring</t>
  </si>
  <si>
    <r>
      <t>Annual CH</t>
    </r>
    <r>
      <rPr>
        <vertAlign val="subscript"/>
        <sz val="11"/>
        <color rgb="FF000000"/>
        <rFont val="Arial"/>
        <family val="2"/>
      </rPr>
      <t>4</t>
    </r>
    <r>
      <rPr>
        <sz val="11"/>
        <color rgb="FF000000"/>
        <rFont val="Arial"/>
        <family val="2"/>
      </rPr>
      <t xml:space="preserve"> emissions that resulted from venting gas directly to the atmosphere for completions (mt CH</t>
    </r>
    <r>
      <rPr>
        <vertAlign val="subscript"/>
        <sz val="11"/>
        <color rgb="FF000000"/>
        <rFont val="Arial"/>
        <family val="2"/>
      </rPr>
      <t>4</t>
    </r>
    <r>
      <rPr>
        <sz val="11"/>
        <color rgb="FF000000"/>
        <rFont val="Arial"/>
        <family val="2"/>
      </rPr>
      <t>)</t>
    </r>
  </si>
  <si>
    <r>
      <t>Annual CH</t>
    </r>
    <r>
      <rPr>
        <vertAlign val="subscript"/>
        <sz val="11"/>
        <color rgb="FF000000"/>
        <rFont val="Arial"/>
        <family val="2"/>
      </rPr>
      <t>4</t>
    </r>
    <r>
      <rPr>
        <sz val="11"/>
        <color rgb="FF000000"/>
        <rFont val="Arial"/>
        <family val="2"/>
      </rPr>
      <t xml:space="preserve"> emissions that resulted from flares for completions (mt CH</t>
    </r>
    <r>
      <rPr>
        <vertAlign val="subscript"/>
        <sz val="11"/>
        <color rgb="FF000000"/>
        <rFont val="Arial"/>
        <family val="2"/>
      </rPr>
      <t>4</t>
    </r>
    <r>
      <rPr>
        <sz val="11"/>
        <color rgb="FF000000"/>
        <rFont val="Arial"/>
        <family val="2"/>
      </rPr>
      <t>)</t>
    </r>
  </si>
  <si>
    <t>Well Venting During Well Workovers without Hydraulic Fracturing</t>
  </si>
  <si>
    <t>Total count of workovers that vented directly to atmosphere without flaring</t>
  </si>
  <si>
    <t>Total count of workovers with flaring</t>
  </si>
  <si>
    <r>
      <t>Annual CH</t>
    </r>
    <r>
      <rPr>
        <vertAlign val="subscript"/>
        <sz val="11"/>
        <color rgb="FF000000"/>
        <rFont val="Arial"/>
        <family val="2"/>
      </rPr>
      <t>4</t>
    </r>
    <r>
      <rPr>
        <sz val="11"/>
        <color rgb="FF000000"/>
        <rFont val="Arial"/>
        <family val="2"/>
      </rPr>
      <t xml:space="preserve"> emissions that resulted from venting gas directly to the atmosphere for workovers (mt CH</t>
    </r>
    <r>
      <rPr>
        <vertAlign val="subscript"/>
        <sz val="11"/>
        <color rgb="FF000000"/>
        <rFont val="Arial"/>
        <family val="2"/>
      </rPr>
      <t>4</t>
    </r>
    <r>
      <rPr>
        <sz val="11"/>
        <color rgb="FF000000"/>
        <rFont val="Arial"/>
        <family val="2"/>
      </rPr>
      <t>)</t>
    </r>
  </si>
  <si>
    <r>
      <t>Annual CH</t>
    </r>
    <r>
      <rPr>
        <vertAlign val="subscript"/>
        <sz val="11"/>
        <color rgb="FF000000"/>
        <rFont val="Arial"/>
        <family val="2"/>
      </rPr>
      <t>4</t>
    </r>
    <r>
      <rPr>
        <sz val="11"/>
        <color rgb="FF000000"/>
        <rFont val="Arial"/>
        <family val="2"/>
      </rPr>
      <t xml:space="preserve"> emissions that resulted from flares for workovers (mt CH</t>
    </r>
    <r>
      <rPr>
        <vertAlign val="subscript"/>
        <sz val="11"/>
        <color rgb="FF000000"/>
        <rFont val="Arial"/>
        <family val="2"/>
      </rPr>
      <t>4</t>
    </r>
    <r>
      <rPr>
        <sz val="11"/>
        <color rgb="FF000000"/>
        <rFont val="Arial"/>
        <family val="2"/>
      </rPr>
      <t>)</t>
    </r>
  </si>
  <si>
    <t>Actual count of wells tested in a calendar year that vented emissions to the atmosphere</t>
  </si>
  <si>
    <t>Average number of days wells were tested that vented emissions to the atmosphere</t>
  </si>
  <si>
    <t>Actual count of wells tested in a calendar year that flared emissions</t>
  </si>
  <si>
    <t>Average number of days wells were tested that flared emissions</t>
  </si>
  <si>
    <t>Well Venting During Well Workovers, with Hydraulic Fracturing</t>
  </si>
  <si>
    <t>Actual count of AGR units</t>
  </si>
  <si>
    <r>
      <t>Annual CH</t>
    </r>
    <r>
      <rPr>
        <vertAlign val="subscript"/>
        <sz val="11"/>
        <color rgb="FF000000"/>
        <rFont val="Arial"/>
        <family val="2"/>
      </rPr>
      <t>4</t>
    </r>
    <r>
      <rPr>
        <sz val="11"/>
        <color rgb="FF000000"/>
        <rFont val="Arial"/>
        <family val="2"/>
      </rPr>
      <t xml:space="preserve"> emissions (mt CH</t>
    </r>
    <r>
      <rPr>
        <vertAlign val="subscript"/>
        <sz val="11"/>
        <color rgb="FF000000"/>
        <rFont val="Arial"/>
        <family val="2"/>
      </rPr>
      <t>4</t>
    </r>
    <r>
      <rPr>
        <sz val="11"/>
        <color rgb="FF000000"/>
        <rFont val="Arial"/>
        <family val="2"/>
      </rPr>
      <t>) for internal fuel combustion units of any heat capacity that are compressor-drivers</t>
    </r>
  </si>
  <si>
    <t>Dehydrators routed to Vapor Recovery Units</t>
  </si>
  <si>
    <t>Average estimated time that each meter/regulator run at above grade metering-regulating stations, that are not above grade T-D transfer stations, was operational in the calendar year (hours)</t>
  </si>
  <si>
    <t>Emission control methodology being implemented</t>
  </si>
  <si>
    <t>Number of tanks with compressor scrubber dump valve leakage routed to flare or control device</t>
  </si>
  <si>
    <t>Source Form Completed</t>
  </si>
  <si>
    <t>Well Drilling, Testing, and Completions</t>
  </si>
  <si>
    <t>Pneumatic Pumps</t>
  </si>
  <si>
    <r>
      <t>Applicable Segments:</t>
    </r>
    <r>
      <rPr>
        <sz val="11"/>
        <color indexed="8"/>
        <rFont val="Arial"/>
        <family val="2"/>
      </rPr>
      <t xml:space="preserve"> Production, Gathering &amp; Boosting</t>
    </r>
  </si>
  <si>
    <t>Pressure Relief Valve Releases</t>
  </si>
  <si>
    <r>
      <t>Applicable Segments:</t>
    </r>
    <r>
      <rPr>
        <sz val="11"/>
        <color indexed="8"/>
        <rFont val="Arial"/>
        <family val="2"/>
      </rPr>
      <t xml:space="preserve"> Gathering &amp; Boosting, Distribution</t>
    </r>
  </si>
  <si>
    <t>Volume of oil produced during venting/flaring (bbls)</t>
  </si>
  <si>
    <r>
      <t>Annual CH</t>
    </r>
    <r>
      <rPr>
        <b/>
        <vertAlign val="subscript"/>
        <sz val="11"/>
        <color rgb="FF000000"/>
        <rFont val="Arial"/>
        <family val="2"/>
      </rPr>
      <t>4</t>
    </r>
    <r>
      <rPr>
        <b/>
        <sz val="11"/>
        <color rgb="FF000000"/>
        <rFont val="Arial"/>
        <family val="2"/>
      </rPr>
      <t xml:space="preserve"> emissions 
(mt CH</t>
    </r>
    <r>
      <rPr>
        <b/>
        <vertAlign val="subscript"/>
        <sz val="11"/>
        <color rgb="FF000000"/>
        <rFont val="Arial"/>
        <family val="2"/>
      </rPr>
      <t>4</t>
    </r>
    <r>
      <rPr>
        <b/>
        <sz val="11"/>
        <color rgb="FF000000"/>
        <rFont val="Arial"/>
        <family val="2"/>
      </rPr>
      <t>)</t>
    </r>
  </si>
  <si>
    <t>Storage - Storage Wellheads, Gas Service</t>
  </si>
  <si>
    <t>LNG Storage - Compressor, Gas Service</t>
  </si>
  <si>
    <t>LNG Import and Export Equipment - LNG Terminals Compressor, Gas Service</t>
  </si>
  <si>
    <t>Wellhead</t>
  </si>
  <si>
    <t>Separators</t>
  </si>
  <si>
    <t>Meters/piping</t>
  </si>
  <si>
    <t>Compressors</t>
  </si>
  <si>
    <t>In-line heaters</t>
  </si>
  <si>
    <t>Dehydrators</t>
  </si>
  <si>
    <t>Natural Gas Production and Gathering and Boosting Equipment</t>
  </si>
  <si>
    <r>
      <t>Applicable Segments:</t>
    </r>
    <r>
      <rPr>
        <sz val="11"/>
        <color indexed="8"/>
        <rFont val="Arial"/>
        <family val="2"/>
      </rPr>
      <t xml:space="preserve"> Gathering &amp; Boosting, Transmission Pipeline</t>
    </r>
  </si>
  <si>
    <t>Equipment Leaks - Pipelines</t>
  </si>
  <si>
    <t>Equipment Leaks - Gathering and Transmission Pipelines</t>
  </si>
  <si>
    <t>Production and Gathering &amp; Boosting</t>
  </si>
  <si>
    <t xml:space="preserve">
[98.236(r)(1)(ii)]</t>
  </si>
  <si>
    <r>
      <t>Applicable Segments:</t>
    </r>
    <r>
      <rPr>
        <sz val="11"/>
        <color indexed="8"/>
        <rFont val="Arial"/>
        <family val="2"/>
      </rPr>
      <t xml:space="preserve"> Production, Transmission Pipeline, Distribution</t>
    </r>
  </si>
  <si>
    <t>Reciprocating Compressors</t>
  </si>
  <si>
    <t>Compressors - Centrifugal</t>
  </si>
  <si>
    <t>Compressors - Reciprocating</t>
  </si>
  <si>
    <t>Number of manifolded groups of compressor sources: isolation valves, blowdown valves, and rod packing</t>
  </si>
  <si>
    <t>Per Annex Table 3.6-1 in the GHGI, Pressure Relief Valve releases are categorized as Upsets for the Production segment and Routine Maintenance for the Distribution segment.</t>
  </si>
  <si>
    <t>Using Calculation Method 3</t>
  </si>
  <si>
    <t>Number of wells sending oil to gas-liquid separators or directly to atmospheric tanks at ≥10 bbl/day</t>
  </si>
  <si>
    <t>Actual count of storage stations (natural gas)</t>
  </si>
  <si>
    <t>Equipment/event type</t>
  </si>
  <si>
    <t>Facility piping</t>
  </si>
  <si>
    <t>Pipeline venting</t>
  </si>
  <si>
    <t>Scrubbers/strainers</t>
  </si>
  <si>
    <t>Pig launchers and receivers</t>
  </si>
  <si>
    <t>Emergency shutdowns</t>
  </si>
  <si>
    <t>All other equipment with a physical volume greater than or equal 50 cubic feet</t>
  </si>
  <si>
    <t>Equipment or event type for NG transmission pipeline segment:</t>
  </si>
  <si>
    <t>Pipeline integrity work (e.g., the preparation work of modifying facilities, ongoing assessments, maintenance or mitigation)</t>
  </si>
  <si>
    <t>Traditional operations or pipeline maintenance</t>
  </si>
  <si>
    <t>Equipment replacement or repair (e.g., valves)</t>
  </si>
  <si>
    <t>Pipe abandonment</t>
  </si>
  <si>
    <t>New construction or modification of pipelines including commissioning and change of service</t>
  </si>
  <si>
    <t>Operational precaution during activities (e.g., excavation near pipelines)</t>
  </si>
  <si>
    <t>Emergency shutdowns including pipeline incidents as defined in 49 CFR 191.3</t>
  </si>
  <si>
    <t>All other pipeline segments with a physical volume greater than or equal to 50 cubic feet</t>
  </si>
  <si>
    <t>Storage - Wellheads, Gas Service</t>
  </si>
  <si>
    <t>Storage - Storage Station, Gas Service</t>
  </si>
  <si>
    <t>LNG Storage - LNG Storage, LNG Service</t>
  </si>
  <si>
    <t>LNG Import and Export Equipment - LNG Terminal, LNG Service</t>
  </si>
  <si>
    <t>Processing - Non-Compressor Components, Gas Service</t>
  </si>
  <si>
    <t>Transmission Compression - Compressor Components, Gas Service</t>
  </si>
  <si>
    <t>Transmission Compression - Non-Compressor Components, Gas Service</t>
  </si>
  <si>
    <t>Production and Gathering &amp; Boosting - Gas Service</t>
  </si>
  <si>
    <t>Processing - Compressor Components, Gas Service</t>
  </si>
  <si>
    <t>LNG Import and Export Equipment - LNG Terminal, Gas Service</t>
  </si>
  <si>
    <t>LNG Storage - LNG Storage, Gas Service</t>
  </si>
  <si>
    <t>This cell will automatically calculate the total emissions, summing the values in cells C11 and C14</t>
  </si>
  <si>
    <t>Number of centrifugal compressors with wet seals</t>
  </si>
  <si>
    <t>Number of manifolded groups of compressors with wet seals, isolation valves, or blowdown valves</t>
  </si>
  <si>
    <t>Number of compressors with wet seals, isolation valves, or blowdown valves that are routed to a flare</t>
  </si>
  <si>
    <t>Number of compressors with wet seals, isolation valves, or blowdown valves that have vapor recovery</t>
  </si>
  <si>
    <t>Number of compressors not reported to Subpart W (i.e., those utilizing the alternate calculation method)</t>
  </si>
  <si>
    <t>Subpart W - Calculation Method 1 using computer modeling for glycol dehydrators
Subpart W - Calculation Method 2 using EFs and population counts for glycol dehydrators</t>
  </si>
  <si>
    <r>
      <t xml:space="preserve">Number of each surveyed component type identified as leaking </t>
    </r>
    <r>
      <rPr>
        <b/>
        <i/>
        <sz val="11"/>
        <color rgb="FFFF0000"/>
        <rFont val="Arial"/>
        <family val="2"/>
      </rPr>
      <t>(data reported to Subpart W)</t>
    </r>
  </si>
  <si>
    <r>
      <t>Annual CH</t>
    </r>
    <r>
      <rPr>
        <b/>
        <vertAlign val="subscript"/>
        <sz val="11"/>
        <color rgb="FF000000"/>
        <rFont val="Arial"/>
        <family val="2"/>
      </rPr>
      <t>4</t>
    </r>
    <r>
      <rPr>
        <b/>
        <sz val="11"/>
        <color rgb="FF000000"/>
        <rFont val="Arial"/>
        <family val="2"/>
      </rPr>
      <t xml:space="preserve"> emissions 
(mt CH</t>
    </r>
    <r>
      <rPr>
        <b/>
        <vertAlign val="subscript"/>
        <sz val="11"/>
        <color rgb="FF000000"/>
        <rFont val="Arial"/>
        <family val="2"/>
      </rPr>
      <t>4</t>
    </r>
    <r>
      <rPr>
        <b/>
        <sz val="11"/>
        <color rgb="FF000000"/>
        <rFont val="Arial"/>
        <family val="2"/>
      </rPr>
      <t xml:space="preserve">) 
</t>
    </r>
    <r>
      <rPr>
        <b/>
        <i/>
        <sz val="11"/>
        <color rgb="FFFF0000"/>
        <rFont val="Arial"/>
        <family val="2"/>
      </rPr>
      <t>(data reported to Subpart W)</t>
    </r>
  </si>
  <si>
    <r>
      <t xml:space="preserve">Number of each surveyed component type identified as leaking </t>
    </r>
    <r>
      <rPr>
        <b/>
        <i/>
        <sz val="11"/>
        <color rgb="FFFF0000"/>
        <rFont val="Arial"/>
        <family val="2"/>
      </rPr>
      <t>(data not reported to Subpart W)</t>
    </r>
  </si>
  <si>
    <r>
      <t>Annual CH</t>
    </r>
    <r>
      <rPr>
        <b/>
        <vertAlign val="subscript"/>
        <sz val="11"/>
        <color rgb="FF000000"/>
        <rFont val="Arial"/>
        <family val="2"/>
      </rPr>
      <t>4</t>
    </r>
    <r>
      <rPr>
        <b/>
        <sz val="11"/>
        <color rgb="FF000000"/>
        <rFont val="Arial"/>
        <family val="2"/>
      </rPr>
      <t xml:space="preserve"> emissions 
(mt CH</t>
    </r>
    <r>
      <rPr>
        <b/>
        <vertAlign val="subscript"/>
        <sz val="11"/>
        <color rgb="FF000000"/>
        <rFont val="Arial"/>
        <family val="2"/>
      </rPr>
      <t>4</t>
    </r>
    <r>
      <rPr>
        <b/>
        <sz val="11"/>
        <color rgb="FF000000"/>
        <rFont val="Arial"/>
        <family val="2"/>
      </rPr>
      <t xml:space="preserve">) </t>
    </r>
    <r>
      <rPr>
        <b/>
        <i/>
        <sz val="11"/>
        <color rgb="FFFF0000"/>
        <rFont val="Arial"/>
        <family val="2"/>
      </rPr>
      <t>(data not reported to Subpart W)</t>
    </r>
  </si>
  <si>
    <t>Actual count of floating roof tanks</t>
  </si>
  <si>
    <t>Methodology used to quantify reductions from voluntary actions</t>
  </si>
  <si>
    <t>Measurement data</t>
  </si>
  <si>
    <t>Engineering calculations</t>
  </si>
  <si>
    <t>Modeling</t>
  </si>
  <si>
    <t>Other (please specify)</t>
  </si>
  <si>
    <t>Methodology used to quantify reductions (type)</t>
  </si>
  <si>
    <t>Methodology used to quantify reductions (details)</t>
  </si>
  <si>
    <r>
      <t>Emission reductions from voluntary action (mt CH</t>
    </r>
    <r>
      <rPr>
        <b/>
        <vertAlign val="subscript"/>
        <sz val="11"/>
        <color rgb="FF000000"/>
        <rFont val="Arial"/>
        <family val="2"/>
      </rPr>
      <t>4</t>
    </r>
    <r>
      <rPr>
        <b/>
        <sz val="11"/>
        <color rgb="FF000000"/>
        <rFont val="Arial"/>
        <family val="2"/>
      </rPr>
      <t>)</t>
    </r>
  </si>
  <si>
    <r>
      <t>Actual count of starts (</t>
    </r>
    <r>
      <rPr>
        <i/>
        <sz val="11"/>
        <color rgb="FF000000"/>
        <rFont val="Arial"/>
        <family val="2"/>
      </rPr>
      <t>optional)</t>
    </r>
  </si>
  <si>
    <r>
      <t>Actual count of blowdowns (</t>
    </r>
    <r>
      <rPr>
        <i/>
        <sz val="11"/>
        <color rgb="FF000000"/>
        <rFont val="Arial"/>
        <family val="2"/>
      </rPr>
      <t>optional)</t>
    </r>
  </si>
  <si>
    <t>Actual count of external fuel combustion units with a rated heat capacity less than or equal to 5 mmBtu/hr PLUS internal fuel combustion units that are not compressor-drivers, with a rated heat capacity less than or equal to 1 mmBtu/hr</t>
  </si>
  <si>
    <t>Large Internal Units</t>
  </si>
  <si>
    <t>Large External Units</t>
  </si>
  <si>
    <t>Reported Emissions Reductions</t>
  </si>
  <si>
    <t>Pre-populated using certified Part 98 Subpart W annual report:</t>
  </si>
  <si>
    <t>Reporting Year:</t>
  </si>
  <si>
    <t>Date Certified:</t>
  </si>
  <si>
    <t>Part 98 Pre-Population Indicator</t>
  </si>
  <si>
    <t>Part 98 Submission ID</t>
  </si>
  <si>
    <t>,</t>
  </si>
  <si>
    <t>Production and Gathering &amp; Boosting - Gas Service: Valve</t>
  </si>
  <si>
    <t>Production and Gathering &amp; Boosting - Gas Service: Flange</t>
  </si>
  <si>
    <t>Production and Gathering &amp; Boosting - Gas Service: Connector (other)</t>
  </si>
  <si>
    <t>Production and Gathering &amp; Boosting - Gas Service: Open-Ended Line</t>
  </si>
  <si>
    <t>Production and Gathering &amp; Boosting - Gas Service: Pressure Relief Valve</t>
  </si>
  <si>
    <t>Production and Gathering &amp; Boosting - Gas Service: Pump Seal</t>
  </si>
  <si>
    <t>Production and Gathering &amp; Boosting - Gas Service: Other</t>
  </si>
  <si>
    <t>Processing - Compressor Components, Gas Service: Valve</t>
  </si>
  <si>
    <t>Processing - Compressor Components, Gas Service: Connector</t>
  </si>
  <si>
    <t>Processing - Compressor Components, Gas Service: Open-ended Line</t>
  </si>
  <si>
    <t>Processing - Compressor Components, Gas Service: Pressure Relief Valve</t>
  </si>
  <si>
    <t>Processing - Compressor Components, Gas Service: Meter</t>
  </si>
  <si>
    <t>Processing - Non-Compressor Components, Gas Service: Valve</t>
  </si>
  <si>
    <t>Processing - Non-Compressor Components, Gas Service: Connector</t>
  </si>
  <si>
    <t>Processing - Non-Compressor Components, Gas Service: Open-ended Line</t>
  </si>
  <si>
    <t>Processing - Non-Compressor Components, Gas Service: Pressure Relief Valve</t>
  </si>
  <si>
    <t>Processing - Non-Compressor Components, Gas Service: Meter</t>
  </si>
  <si>
    <t>Transmission Compression - Compressor Components, Gas Service: Valve</t>
  </si>
  <si>
    <t>Transmission Compression - Compressor Components, Gas Service: Connector</t>
  </si>
  <si>
    <t>Transmission Compression - Compressor Components, Gas Service: Open-ended Line</t>
  </si>
  <si>
    <t>Transmission Compression - Compressor Components, Gas Service: Pressure Relief Valve</t>
  </si>
  <si>
    <t>Transmission Compression - Compressor Components, Gas Service: Meter or Instrument</t>
  </si>
  <si>
    <t>Transmission Compression - Compressor Components, Gas Service: Other</t>
  </si>
  <si>
    <t>Transmission Compression - Non-Compressor Components, Gas Service: Valve</t>
  </si>
  <si>
    <t>Transmission Compression - Non-Compressor Components, Gas Service: Connector</t>
  </si>
  <si>
    <t>Transmission Compression - Non-Compressor Components, Gas Service: Open-ended Line</t>
  </si>
  <si>
    <t>Transmission Compression - Non-Compressor Components, Gas Service: Pressure Relief Valve</t>
  </si>
  <si>
    <t>Transmission Compression - Non-Compressor Components, Gas Service: Meter or Instrument</t>
  </si>
  <si>
    <t>Transmission Compression - Non-Compressor Components, Gas Service: Other</t>
  </si>
  <si>
    <t>Storage - Storage Station, Gas Service: Valve</t>
  </si>
  <si>
    <t>Storage - Storage Station, Gas Service: Connector (other)</t>
  </si>
  <si>
    <t>Storage - Storage Station, Gas Service: Open-ended Line</t>
  </si>
  <si>
    <t>Storage - Storage Station, Gas Service: Pressure Relief Valve</t>
  </si>
  <si>
    <t>Storage - Storage Station, Gas Service: Meter and Instrument</t>
  </si>
  <si>
    <t>Storage - Storage Station, Gas Service: Other</t>
  </si>
  <si>
    <t>Storage - Wellheads, Gas Service: Valve</t>
  </si>
  <si>
    <t>Storage - Wellheads, Gas Service: Connector (other than flanges)</t>
  </si>
  <si>
    <t>Storage - Wellheads, Gas Service: Open-ended Line</t>
  </si>
  <si>
    <t>Storage - Wellheads, Gas Service: Pressure Relief Valve</t>
  </si>
  <si>
    <t>Storage - Wellheads, Gas Service: Other</t>
  </si>
  <si>
    <t>LNG Storage - LNG Storage, LNG Service: Valve</t>
  </si>
  <si>
    <t>LNG Storage - LNG Storage, LNG Service: Connector</t>
  </si>
  <si>
    <t>LNG Storage - LNG Storage, LNG Service: Pump Seal</t>
  </si>
  <si>
    <t>LNG Storage - LNG Storage, LNG Service: Other</t>
  </si>
  <si>
    <t>LNG Storage - LNG Storage, Gas Service: Valve</t>
  </si>
  <si>
    <t>LNG Storage - LNG Storage, Gas Service: Connector</t>
  </si>
  <si>
    <t>LNG Storage - LNG Storage, Gas Service: Open-Ended Line</t>
  </si>
  <si>
    <t>LNG Storage - LNG Storage, Gas Service: Pressure Relief Valve</t>
  </si>
  <si>
    <t>LNG Storage - LNG Storage, Gas Service: Meter and Instrument</t>
  </si>
  <si>
    <t>LNG Storage - LNG Storage, Gas Service: Other</t>
  </si>
  <si>
    <t>LNG Import and Export Equipment - LNG Terminal, LNG Service: Valve</t>
  </si>
  <si>
    <t>LNG Import and Export Equipment - LNG Terminal, LNG Service: Connector</t>
  </si>
  <si>
    <t>LNG Import and Export Equipment - LNG Terminal, LNG Service: Pump Seal</t>
  </si>
  <si>
    <t>LNG Import and Export Equipment - LNG Terminal, LNG Service: Other</t>
  </si>
  <si>
    <t>LNG Import and Export Equipment - LNG Terminal, Gas Service: Other</t>
  </si>
  <si>
    <t>LNG Import and Export Equipment - LNG Terminal, Gas Service: Meter and Instrument</t>
  </si>
  <si>
    <t>LNG Import and Export Equipment - LNG Terminal, Gas Service: Pressure Relief Valve</t>
  </si>
  <si>
    <t>LNG Import and Export Equipment - LNG Terminal, Gas Service: Open-ended Line</t>
  </si>
  <si>
    <t>LNG Import and Export Equipment - LNG Terminal, Gas Service: Connector</t>
  </si>
  <si>
    <t>LNG Import and Export Equipment - LNG Terminal, Gas Service: Valve</t>
  </si>
  <si>
    <t>Production and Gathering &amp; Boosting: Valves</t>
  </si>
  <si>
    <t>Production and Gathering &amp; Boosting: Pressure relief valves</t>
  </si>
  <si>
    <t>Production and Gathering &amp; Boosting: Open ended lines</t>
  </si>
  <si>
    <t>Production and Gathering &amp; Boosting: Connectors</t>
  </si>
  <si>
    <t>Storage - Storage Wellheads, Gas Service: Valves</t>
  </si>
  <si>
    <t>Storage - Storage Wellheads, Gas Service: Connector</t>
  </si>
  <si>
    <t>Storage - Storage Wellheads, Gas Service: Open-ended line</t>
  </si>
  <si>
    <t>Storage - Storage Wellheads, Gas Service: Pressure Relief Valve</t>
  </si>
  <si>
    <t>LNG Storage - Compressor, Gas Service: Vapor Recovery Compressor</t>
  </si>
  <si>
    <t>LNG Import and Export Equipment - LNG Terminals Compressor, Gas Service: Vapor Recovery Compressor</t>
  </si>
  <si>
    <t>SEGMENT SELECTION</t>
  </si>
  <si>
    <t>Emission Factor</t>
  </si>
  <si>
    <r>
      <t>Applicable Segments:</t>
    </r>
    <r>
      <rPr>
        <sz val="11"/>
        <color indexed="8"/>
        <rFont val="Arial"/>
        <family val="2"/>
      </rPr>
      <t xml:space="preserve"> Processing</t>
    </r>
  </si>
  <si>
    <t>Total number of individual combustion units</t>
  </si>
  <si>
    <r>
      <t>Total annual CH</t>
    </r>
    <r>
      <rPr>
        <vertAlign val="subscript"/>
        <sz val="11"/>
        <color rgb="FF000000"/>
        <rFont val="Arial"/>
        <family val="2"/>
      </rPr>
      <t>4</t>
    </r>
    <r>
      <rPr>
        <sz val="11"/>
        <color rgb="FF000000"/>
        <rFont val="Arial"/>
        <family val="2"/>
      </rPr>
      <t xml:space="preserve"> emissions (mt CH</t>
    </r>
    <r>
      <rPr>
        <vertAlign val="subscript"/>
        <sz val="11"/>
        <color rgb="FF000000"/>
        <rFont val="Arial"/>
        <family val="2"/>
      </rPr>
      <t>4</t>
    </r>
    <r>
      <rPr>
        <sz val="11"/>
        <color rgb="FF000000"/>
        <rFont val="Arial"/>
        <family val="2"/>
      </rPr>
      <t>) from all individual  combustion units</t>
    </r>
  </si>
  <si>
    <t>Total number of aggregated groups</t>
  </si>
  <si>
    <r>
      <t>Total annual CH</t>
    </r>
    <r>
      <rPr>
        <vertAlign val="subscript"/>
        <sz val="11"/>
        <color rgb="FF000000"/>
        <rFont val="Arial"/>
        <family val="2"/>
      </rPr>
      <t>4</t>
    </r>
    <r>
      <rPr>
        <sz val="11"/>
        <color rgb="FF000000"/>
        <rFont val="Arial"/>
        <family val="2"/>
      </rPr>
      <t xml:space="preserve"> emissions (mt CH</t>
    </r>
    <r>
      <rPr>
        <vertAlign val="subscript"/>
        <sz val="11"/>
        <color rgb="FF000000"/>
        <rFont val="Arial"/>
        <family val="2"/>
      </rPr>
      <t>4</t>
    </r>
    <r>
      <rPr>
        <sz val="11"/>
        <color rgb="FF000000"/>
        <rFont val="Arial"/>
        <family val="2"/>
      </rPr>
      <t>) from aggregated units</t>
    </r>
  </si>
  <si>
    <t>Total number of common pipe configurations</t>
  </si>
  <si>
    <t xml:space="preserve">Fuel type </t>
  </si>
  <si>
    <t>Total volume of gas consumed</t>
  </si>
  <si>
    <t xml:space="preserve">Combustion Units -Subpart C </t>
  </si>
  <si>
    <t>Fuel type for Alternative method Table</t>
  </si>
  <si>
    <t>Natural gas (scf)</t>
  </si>
  <si>
    <t>Distillate fuel oil no. 2 (diesel) (gallon)</t>
  </si>
  <si>
    <t>Motor gasolone (gallon)</t>
  </si>
  <si>
    <t>Propane gas (scf)</t>
  </si>
  <si>
    <t>Number of compressors with wet seals, isolation valves, or blowdown valves that are routed to combustion (fuel or thermal oxidizer)</t>
  </si>
  <si>
    <t>Number of compressors routing isolation valve leakage to flares, combustion (fuel or thermal oxidizer), or vapor recovery</t>
  </si>
  <si>
    <t>Number of compressors routing blowdown valve leakage to flares, combustion (fuel or thermal oxidizer), or vapor recovery</t>
  </si>
  <si>
    <t>Number of compressors routing rod packing vents to flares, combustion (fuel or thermal oxidizer), or vapor recovery</t>
  </si>
  <si>
    <t>Total annual oil/condensate throughput that is sent to all atmospheric tanks from wells, separators, and non-separator equipment with oil throughput &lt;10 barrels/day (bbl/year)</t>
  </si>
  <si>
    <t>Small glycol dehydrators</t>
  </si>
  <si>
    <t>Large glycol dehydrators</t>
  </si>
  <si>
    <t>Desiccant dehydrators</t>
  </si>
  <si>
    <t xml:space="preserve">Total CH4 emissions </t>
  </si>
  <si>
    <t>Emissions calculated using a flow meter</t>
  </si>
  <si>
    <t>Emissions calculated by equipment or event type</t>
  </si>
  <si>
    <t>Combustion Units (alternate calculation method)</t>
  </si>
  <si>
    <t>Compressors reported to Subpart W</t>
  </si>
  <si>
    <r>
      <t>Total Annual CH</t>
    </r>
    <r>
      <rPr>
        <vertAlign val="subscript"/>
        <sz val="11"/>
        <color rgb="FF000000"/>
        <rFont val="Arial"/>
        <family val="2"/>
      </rPr>
      <t>4</t>
    </r>
    <r>
      <rPr>
        <sz val="11"/>
        <color rgb="FF000000"/>
        <rFont val="Arial"/>
        <family val="2"/>
      </rPr>
      <t xml:space="preserve"> emissions (mt CH</t>
    </r>
    <r>
      <rPr>
        <vertAlign val="subscript"/>
        <sz val="11"/>
        <color rgb="FF000000"/>
        <rFont val="Arial"/>
        <family val="2"/>
      </rPr>
      <t>4</t>
    </r>
    <r>
      <rPr>
        <sz val="11"/>
        <color rgb="FF000000"/>
        <rFont val="Arial"/>
        <family val="2"/>
      </rPr>
      <t>)</t>
    </r>
  </si>
  <si>
    <r>
      <t xml:space="preserve">Compressors not reported to Subpart W </t>
    </r>
    <r>
      <rPr>
        <i/>
        <sz val="11"/>
        <color rgb="FF000000"/>
        <rFont val="Arial"/>
        <family val="2"/>
      </rPr>
      <t>(reporting of detailed activity data is optional)</t>
    </r>
  </si>
  <si>
    <r>
      <t xml:space="preserve"> Total Annual CH</t>
    </r>
    <r>
      <rPr>
        <vertAlign val="subscript"/>
        <sz val="11"/>
        <color rgb="FF000000"/>
        <rFont val="Arial"/>
        <family val="2"/>
      </rPr>
      <t>4</t>
    </r>
    <r>
      <rPr>
        <sz val="11"/>
        <color rgb="FF000000"/>
        <rFont val="Arial"/>
        <family val="2"/>
      </rPr>
      <t xml:space="preserve"> emissions (mt CH</t>
    </r>
    <r>
      <rPr>
        <vertAlign val="subscript"/>
        <sz val="11"/>
        <color rgb="FF000000"/>
        <rFont val="Arial"/>
        <family val="2"/>
      </rPr>
      <t>4</t>
    </r>
    <r>
      <rPr>
        <sz val="11"/>
        <color rgb="FF000000"/>
        <rFont val="Arial"/>
        <family val="2"/>
      </rPr>
      <t>)</t>
    </r>
  </si>
  <si>
    <t>Miles of unprotected steel mains cathodically protected, replaced with plastic or protected steel, or rehabilitated with pipe inserts or cured-in-place liners</t>
  </si>
  <si>
    <t>Actual Count of below grade T-D transfer stations</t>
  </si>
  <si>
    <t>Below grade T-D transfer stations (gas service, inlet pressure 100 - 300 psig)</t>
  </si>
  <si>
    <t>Actual count of facilities utilizing the alternate calculation method</t>
  </si>
  <si>
    <r>
      <t>Annual CH4 emissions using the alternate calculation method (mt CH</t>
    </r>
    <r>
      <rPr>
        <vertAlign val="subscript"/>
        <sz val="11"/>
        <color rgb="FF000000"/>
        <rFont val="Arial"/>
        <family val="2"/>
      </rPr>
      <t>4</t>
    </r>
    <r>
      <rPr>
        <sz val="11"/>
        <color rgb="FF000000"/>
        <rFont val="Arial"/>
        <family val="2"/>
      </rPr>
      <t>)</t>
    </r>
  </si>
  <si>
    <t xml:space="preserve"> </t>
  </si>
  <si>
    <t xml:space="preserve">Assigned Methane Challenge Facility ID Number is unique to each facility.  Each reporting facility for a Partner should have a unique Methane Challenge Facility ID Number. 
</t>
  </si>
  <si>
    <t>Centrifugal compressors with wet seal oil degassing vents</t>
  </si>
  <si>
    <t>Centrifugal compressors with dry seals</t>
  </si>
  <si>
    <t>This table can be filled out optionally for Transmission Compression or Storage facilities if data are available.</t>
  </si>
  <si>
    <t>For Calculation Method 3, actual count of desiccant dehydrators</t>
  </si>
  <si>
    <t>Subpart W - Calculation Method 3 using engineering calculations for desiccant dehydrators</t>
  </si>
  <si>
    <t xml:space="preserve">Return to top </t>
  </si>
  <si>
    <t>Return to Top</t>
  </si>
  <si>
    <t>Table 1. Associated Gas Venting &amp; Flaring</t>
  </si>
  <si>
    <t>Table 1. Production</t>
  </si>
  <si>
    <t>Table 3.Transmission Pipeline (Between Compressor Stations)</t>
  </si>
  <si>
    <t>Table 5. Distribution Pipeline - Routine Maintenance</t>
  </si>
  <si>
    <t>Table 1. Blowdown Vent Stacks</t>
  </si>
  <si>
    <t>Table 1. Small Units</t>
  </si>
  <si>
    <t>Table 2. Large Units - Internal</t>
  </si>
  <si>
    <t>Table 4. Large Units - External</t>
  </si>
  <si>
    <t>Table 1. Centrifugal Compressors - Production, Gathering &amp; Boosting</t>
  </si>
  <si>
    <t>Table 2. Centrifugal Compressors - Other Segments</t>
  </si>
  <si>
    <t>Table 1. Reciprocating Compressors - Production, Gathering &amp; Boosting</t>
  </si>
  <si>
    <t>Table 2. Reciprocating Compressors - Other Segments</t>
  </si>
  <si>
    <t>Table 1. Upsets: Mishaps</t>
  </si>
  <si>
    <t>Table 2. Dehydrators (GHGI)</t>
  </si>
  <si>
    <t>Table 1. Compressor Starts (GHGI)</t>
  </si>
  <si>
    <t>Table. 1 Distribution Mains</t>
  </si>
  <si>
    <t>Table 2. Distribution Services</t>
  </si>
  <si>
    <t>Table 1. Major Equipment Type</t>
  </si>
  <si>
    <t>Table 1. Equipment Leaks - Above Grade Transmission-Distribution (T-D) Transfer Stations</t>
  </si>
  <si>
    <t>Table 3. Equipment Leaks - Below Grade Transmission-Distribution (T-D) Transfer Stations</t>
  </si>
  <si>
    <t>Table 5. Equipment Leaks - Above Grade Metering-Regulating (M&amp;R) Stations</t>
  </si>
  <si>
    <t>Table 7. Equipment Leaks - Below Grade Metering-Regulating (M&amp;R) Stations</t>
  </si>
  <si>
    <t>Table 1. Leaks - Gathering and Transmission Pipelines</t>
  </si>
  <si>
    <t xml:space="preserve">Table 1. Flare Stacks </t>
  </si>
  <si>
    <t>Table 1. Meters</t>
  </si>
  <si>
    <t>Table 1. Natural Gas Pneumatic Device (Controller) Vents - All Segments (except Processing)</t>
  </si>
  <si>
    <t>Table 2. Natural Gas Pneumatic Device (Controller) Vents - Processing</t>
  </si>
  <si>
    <t>Table 1. Natural Gas Driven Pneumatic (Chemical Injection) Pump Vents</t>
  </si>
  <si>
    <t>Table 1. Pressure Relief Valves</t>
  </si>
  <si>
    <t>Table 2. Station Venting (alternate calculation method)</t>
  </si>
  <si>
    <t>Table 1. Well Drilling</t>
  </si>
  <si>
    <t>Table 3. Well Venting During Well Completions/Workovers, with Hydraulic Fracturing</t>
  </si>
  <si>
    <t>Table 5. Well Venting During Well Completions/Workovers, without Hydraulic Fracturing</t>
  </si>
  <si>
    <t>Table 7. Well Testing Venting and Flaring</t>
  </si>
  <si>
    <t>Table 1. Dehydrators (GHGRP; alternate calculation method for Transmission Compression and Storage segments)</t>
  </si>
  <si>
    <t xml:space="preserve">If data are provided in the Table 1 above for Transmission Compression or Storage facilities, the facility does not need to complete the GHGI methodology table. </t>
  </si>
  <si>
    <t>Below grade T-D transfer stations (gas service, inlet pressure      &gt; 300 psig)</t>
  </si>
  <si>
    <t>Below grade T-D transfer stations (gas service, inlet pressure      &lt; 100 psig)</t>
  </si>
  <si>
    <t>Estimated count</t>
  </si>
  <si>
    <t>Table 1. Fixed-Roof Tanks - Production, Gathering &amp; Boosting</t>
  </si>
  <si>
    <t>Table 2. Floating Roof Tanks - Production, Gathering &amp; Boosting</t>
  </si>
  <si>
    <t>Table 4. Storage Tank Vents - Transmission Compression</t>
  </si>
  <si>
    <t>Completions/Workovers with Hydraulic Fracturing</t>
  </si>
  <si>
    <t>Completions/Workovers without  Hydraulic Fracturing</t>
  </si>
  <si>
    <t>Well Testing</t>
  </si>
  <si>
    <t>Table 1. Acid Gas Removal Vents</t>
  </si>
  <si>
    <t>Alternate Calculation Method</t>
  </si>
  <si>
    <t>Table 1. Combustion Units- Subpart C (GHGRP)</t>
  </si>
  <si>
    <t>Table 2. Combustion Units - Subpart C (alternate calculation method)</t>
  </si>
  <si>
    <t>Storage - Wellheads, Gas Service: Flange</t>
  </si>
  <si>
    <t>Table 2. Emissions Calculated for Component Types Using Emissions Factors</t>
  </si>
  <si>
    <t>Table 3. Emissions Calculated Using Population Counts</t>
  </si>
  <si>
    <t>Table 4. Emissions Calculated Using Alternate Calculation Method</t>
  </si>
  <si>
    <t xml:space="preserve">Jump to: </t>
  </si>
  <si>
    <t>Processing, Transmission, Compression, Storage, LNG Storage, or LNG Import/Export</t>
  </si>
  <si>
    <t xml:space="preserve">Jump to:  </t>
  </si>
  <si>
    <t>Production, Gathering &amp; Boosting, Transmission Compression, or Storage</t>
  </si>
  <si>
    <t>Production or Gathering  &amp; Boosting</t>
  </si>
  <si>
    <t>Production or Gathering &amp; Boosting</t>
  </si>
  <si>
    <t xml:space="preserve">Table 1. Liquids Unloading for Wells </t>
  </si>
  <si>
    <t>Table 1. Station Venting (GHGI)</t>
  </si>
  <si>
    <t xml:space="preserve">Please fill out either the GHGI method table OR the alternate calculation table. </t>
  </si>
  <si>
    <t>This cell will automatically calculate the total emissions, summing the values in cells C23 and D26</t>
  </si>
  <si>
    <t>This cell will automatically calculate the total emissions, summing the values in cells D10-D16, C18, and C19</t>
  </si>
  <si>
    <t>Major Equipment Type</t>
  </si>
  <si>
    <t>Emissions Calculated for Component Types Using Emissions Factors</t>
  </si>
  <si>
    <t>Emissions Calculated by Population Counts</t>
  </si>
  <si>
    <t>Emissions Calculated Using Alternate Calculation Method</t>
  </si>
  <si>
    <t>Voluntary Actions</t>
  </si>
  <si>
    <t>This cell will automatically calculate the total number of tanks routed to flare, summing the values in cells C18 and C31</t>
  </si>
  <si>
    <r>
      <rPr>
        <sz val="11"/>
        <color theme="10"/>
        <rFont val="Arial"/>
        <family val="2"/>
      </rPr>
      <t xml:space="preserve">                             Jump to:    </t>
    </r>
    <r>
      <rPr>
        <u/>
        <sz val="11"/>
        <color theme="10"/>
        <rFont val="Arial"/>
        <family val="2"/>
      </rPr>
      <t xml:space="preserve"> Well Drilling</t>
    </r>
  </si>
  <si>
    <t xml:space="preserve">Assigned Methane Challenge Partner ID Number is unique to each partner.  Each reporting facility under the Partner should use the same Methane Challenge Partner ID Number.  </t>
  </si>
  <si>
    <t>This hyperlinked ToC is provided to make it easier to navigate the reporting form. The segment selected on the Facility Info tab will determine which sources are applicable for this facility. If a source is applicable, but its tab not yet complete, 'No' will appear in the corresponding cell in Column C. If the source is not applicable, 'N/A' will appear in the corresponding cell in Column C. To indicate a source is complete, mark the 'Source Form Complete' button on the source's tab. This will automatically update the corresponding cell in Column C of this tab. If a source is applicable for the facility's segment, but the facility does not actually contain that source, you can check 'Source Not Applicable' on the source's tab. This will also update the ToC automatically.</t>
  </si>
  <si>
    <t>Centrifugal compressors with dry seals - number of compressors reported to Subpart W</t>
  </si>
  <si>
    <t>Centrifugal compressors with dry seals - number of compressors not reported to Subpart W</t>
  </si>
  <si>
    <r>
      <t>Annual CH4 Emissions vented to atmosphere (mt CH4)</t>
    </r>
    <r>
      <rPr>
        <i/>
        <sz val="11"/>
        <color rgb="FF000000"/>
        <rFont val="Arial"/>
        <family val="2"/>
      </rPr>
      <t xml:space="preserve"> - Calculated using GHGI EF</t>
    </r>
  </si>
  <si>
    <t>Use only one method to calculate emissions from compressors with dry seals</t>
  </si>
  <si>
    <r>
      <t>Annual CH4 Emissions vented to atmosphere (mt CH4)</t>
    </r>
    <r>
      <rPr>
        <i/>
        <sz val="11"/>
        <color rgb="FF000000"/>
        <rFont val="Arial"/>
        <family val="2"/>
      </rPr>
      <t xml:space="preserve"> - Calculated using alternate method for dry seals</t>
    </r>
  </si>
  <si>
    <t>Miles of gathering pipeline</t>
  </si>
  <si>
    <t>Volume of gas dehydrated (MMscf/yr) in Transmission Compression and Storage segments</t>
  </si>
  <si>
    <t>Actual count of unprotected steel services cathodically protected or replaced with protected steel, plastic, copper, or rehabilitated with plastic pipe inserts</t>
  </si>
  <si>
    <t>Actual count of below grade M&amp;R stations</t>
  </si>
  <si>
    <t>Total volume of oil sent to tanks from all gas-liquid separators or gathering and boosting non-separator equipment or wells flowing directly to atmospheric tanks with oil throughput ≥ 10 barrels/day (bbl/year)</t>
  </si>
  <si>
    <t>Number of completions/workovers utilizing flaring</t>
  </si>
  <si>
    <t>Number of completions/workovers utilizing other emissions control technique</t>
  </si>
  <si>
    <t>Based on your segment, please fill out all of the fields below. Hitting the tab key after data entry will automatically take you to the next data-entry field.</t>
  </si>
  <si>
    <r>
      <rPr>
        <i/>
        <sz val="11"/>
        <rFont val="Arial"/>
        <family val="2"/>
      </rPr>
      <t xml:space="preserve">For additional information about the data being requested, and for further detail on quantification methodologies, please refer to the </t>
    </r>
    <r>
      <rPr>
        <i/>
        <u/>
        <sz val="11"/>
        <color theme="10"/>
        <rFont val="Arial"/>
        <family val="2"/>
      </rPr>
      <t>"ONE Future Commitment Option Technical Document"</t>
    </r>
    <r>
      <rPr>
        <i/>
        <sz val="11"/>
        <rFont val="Arial"/>
        <family val="2"/>
      </rPr>
      <t xml:space="preserve"> found on the Methane Challenge website.</t>
    </r>
  </si>
  <si>
    <r>
      <rPr>
        <i/>
        <sz val="11"/>
        <rFont val="Arial"/>
        <family val="2"/>
      </rPr>
      <t xml:space="preserve">For additional information about the data being requested, and for further detail on quantification methodologies, please refer to the </t>
    </r>
    <r>
      <rPr>
        <i/>
        <u/>
        <sz val="11"/>
        <color theme="10"/>
        <rFont val="Arial"/>
        <family val="2"/>
      </rPr>
      <t>"ONE Future Commitment Option Technical Document"</t>
    </r>
    <r>
      <rPr>
        <i/>
        <sz val="11"/>
        <rFont val="Arial"/>
        <family val="2"/>
      </rPr>
      <t xml:space="preserve"> found on the Methane Challenge website. Note that the calculation methods differ by segment for this source; this is detailed in the Technical Document.</t>
    </r>
  </si>
  <si>
    <r>
      <rPr>
        <i/>
        <sz val="11"/>
        <rFont val="Arial"/>
        <family val="2"/>
      </rPr>
      <t>For additional information about the data being requested, and for further detail on quantification methodologies, please refer to the</t>
    </r>
    <r>
      <rPr>
        <i/>
        <u/>
        <sz val="11"/>
        <color theme="10"/>
        <rFont val="Arial"/>
        <family val="2"/>
      </rPr>
      <t xml:space="preserve"> "ONE Future Commitment Option Technical Document"</t>
    </r>
    <r>
      <rPr>
        <i/>
        <sz val="11"/>
        <rFont val="Arial"/>
        <family val="2"/>
      </rPr>
      <t xml:space="preserve"> found on the Methane Challenge website.</t>
    </r>
  </si>
  <si>
    <t>Well Drilling Source Form Complete</t>
  </si>
  <si>
    <t>Well Drilling Source Not Applicable</t>
  </si>
  <si>
    <t>Well Venting During Well Completions/Workovers with Hydraulic Fracturing Source Form Complete</t>
  </si>
  <si>
    <t>Well Drilling</t>
  </si>
  <si>
    <t>Well Testing Venting and Flaring</t>
  </si>
  <si>
    <t>Well Venting During Completions/Workovers with Hydraulic Fracturing</t>
  </si>
  <si>
    <t>Gas Well Venting During Completions/Workovers without Hydraulic Fracturing</t>
  </si>
  <si>
    <t>DO NOT REMOVE: Needed for conditional formatting. Relic of previous checkbox selections</t>
  </si>
  <si>
    <t>Reference List</t>
  </si>
  <si>
    <t>Industry Segment</t>
  </si>
  <si>
    <t xml:space="preserve">
Well Testing Venting and Flaring Source Form Complete
Well Testing Venting and Flaring Source Not Applicable</t>
  </si>
  <si>
    <t xml:space="preserve">Well Venting During Well Completions/Workovers without Hydraulic Fracturing Source Form Complete 
Well Venting During Well Completions/Workovers without Hydraulic Fracturing Source Not Applicable
</t>
  </si>
  <si>
    <t>Well Venting During Completions/Workovers without Hydraulic Fracturing</t>
  </si>
  <si>
    <t>Combined volume of gas routed to VRU, fuel, or other beneficial use (scf)</t>
  </si>
  <si>
    <t>Table of Contents Calculations</t>
  </si>
  <si>
    <t>Moved to ToC table</t>
  </si>
  <si>
    <t>Well Venting During Well Completions/Workovers with Hydraulic Fracturing Source Not Applicable</t>
  </si>
  <si>
    <r>
      <t>Annual CH</t>
    </r>
    <r>
      <rPr>
        <b/>
        <vertAlign val="subscript"/>
        <sz val="11"/>
        <rFont val="Arial"/>
        <family val="2"/>
      </rPr>
      <t>4</t>
    </r>
    <r>
      <rPr>
        <b/>
        <sz val="11"/>
        <rFont val="Arial"/>
        <family val="2"/>
      </rPr>
      <t xml:space="preserve"> emissions by equipment or event type 
(mt CH</t>
    </r>
    <r>
      <rPr>
        <b/>
        <vertAlign val="subscript"/>
        <sz val="11"/>
        <rFont val="Arial"/>
        <family val="2"/>
      </rPr>
      <t>4</t>
    </r>
    <r>
      <rPr>
        <b/>
        <sz val="11"/>
        <rFont val="Arial"/>
        <family val="2"/>
      </rPr>
      <t>)</t>
    </r>
  </si>
  <si>
    <r>
      <t>Total annual CH</t>
    </r>
    <r>
      <rPr>
        <b/>
        <vertAlign val="subscript"/>
        <sz val="11"/>
        <color rgb="FF000000"/>
        <rFont val="Arial"/>
        <family val="2"/>
      </rPr>
      <t>4</t>
    </r>
    <r>
      <rPr>
        <b/>
        <sz val="11"/>
        <color rgb="FF000000"/>
        <rFont val="Arial"/>
        <family val="2"/>
      </rPr>
      <t xml:space="preserve"> emissions
 (mt CH</t>
    </r>
    <r>
      <rPr>
        <b/>
        <vertAlign val="subscript"/>
        <sz val="11"/>
        <color rgb="FF000000"/>
        <rFont val="Arial"/>
        <family val="2"/>
      </rPr>
      <t>4</t>
    </r>
    <r>
      <rPr>
        <b/>
        <sz val="11"/>
        <color rgb="FF000000"/>
        <rFont val="Arial"/>
        <family val="2"/>
      </rPr>
      <t>)</t>
    </r>
  </si>
  <si>
    <r>
      <t>Annual CH</t>
    </r>
    <r>
      <rPr>
        <b/>
        <vertAlign val="subscript"/>
        <sz val="11"/>
        <color rgb="FF000000"/>
        <rFont val="Arial"/>
        <family val="2"/>
      </rPr>
      <t xml:space="preserve">4 </t>
    </r>
    <r>
      <rPr>
        <b/>
        <sz val="11"/>
        <color rgb="FF000000"/>
        <rFont val="Arial"/>
        <family val="2"/>
      </rPr>
      <t>emissions (mt CH</t>
    </r>
    <r>
      <rPr>
        <b/>
        <vertAlign val="subscript"/>
        <sz val="11"/>
        <color rgb="FF000000"/>
        <rFont val="Arial"/>
        <family val="2"/>
      </rPr>
      <t>4</t>
    </r>
    <r>
      <rPr>
        <b/>
        <sz val="11"/>
        <color rgb="FF000000"/>
        <rFont val="Arial"/>
        <family val="2"/>
      </rPr>
      <t>)</t>
    </r>
  </si>
  <si>
    <r>
      <t>Annual CH</t>
    </r>
    <r>
      <rPr>
        <b/>
        <vertAlign val="subscript"/>
        <sz val="11"/>
        <color rgb="FF000000"/>
        <rFont val="Arial"/>
        <family val="2"/>
      </rPr>
      <t>4</t>
    </r>
    <r>
      <rPr>
        <b/>
        <sz val="11"/>
        <color rgb="FF000000"/>
        <rFont val="Arial"/>
        <family val="2"/>
      </rPr>
      <t xml:space="preserve"> emissions
 (mt CH</t>
    </r>
    <r>
      <rPr>
        <b/>
        <vertAlign val="subscript"/>
        <sz val="11"/>
        <color rgb="FF000000"/>
        <rFont val="Arial"/>
        <family val="2"/>
      </rPr>
      <t>4</t>
    </r>
    <r>
      <rPr>
        <b/>
        <sz val="11"/>
        <color rgb="FF000000"/>
        <rFont val="Arial"/>
        <family val="2"/>
      </rPr>
      <t>)</t>
    </r>
  </si>
  <si>
    <r>
      <t>Total CH</t>
    </r>
    <r>
      <rPr>
        <b/>
        <vertAlign val="subscript"/>
        <sz val="11"/>
        <color theme="1"/>
        <rFont val="Arial"/>
        <family val="2"/>
      </rPr>
      <t>4</t>
    </r>
    <r>
      <rPr>
        <b/>
        <sz val="11"/>
        <color theme="1"/>
        <rFont val="Arial"/>
        <family val="2"/>
      </rPr>
      <t xml:space="preserve"> Emissions (mt CH</t>
    </r>
    <r>
      <rPr>
        <b/>
        <vertAlign val="subscript"/>
        <sz val="11"/>
        <color theme="1"/>
        <rFont val="Arial"/>
        <family val="2"/>
      </rPr>
      <t>4</t>
    </r>
    <r>
      <rPr>
        <b/>
        <sz val="11"/>
        <color theme="1"/>
        <rFont val="Arial"/>
        <family val="2"/>
      </rPr>
      <t xml:space="preserve">)  </t>
    </r>
  </si>
  <si>
    <r>
      <t>Reported CH</t>
    </r>
    <r>
      <rPr>
        <b/>
        <vertAlign val="subscript"/>
        <sz val="11"/>
        <color theme="1"/>
        <rFont val="Arial"/>
        <family val="2"/>
      </rPr>
      <t>4</t>
    </r>
    <r>
      <rPr>
        <b/>
        <sz val="11"/>
        <color theme="1"/>
        <rFont val="Arial"/>
        <family val="2"/>
      </rPr>
      <t xml:space="preserve"> Emissions Reductions (mt CH</t>
    </r>
    <r>
      <rPr>
        <b/>
        <vertAlign val="subscript"/>
        <sz val="11"/>
        <color theme="1"/>
        <rFont val="Arial"/>
        <family val="2"/>
      </rPr>
      <t>4</t>
    </r>
    <r>
      <rPr>
        <b/>
        <sz val="11"/>
        <color theme="1"/>
        <rFont val="Arial"/>
        <family val="2"/>
      </rPr>
      <t>)</t>
    </r>
  </si>
  <si>
    <t>Miles of distribution pipeline mains</t>
  </si>
  <si>
    <t>Miles of distribution pipeline services</t>
  </si>
  <si>
    <t>Table 3. Centrifugal Compressors - Other Segments - Compressors With Dry Seals</t>
  </si>
  <si>
    <t>This cell will automatically calculate the total emissions, summing the values in cells C26, D29,C35 and C36.</t>
  </si>
  <si>
    <t>Table 2. Voluntary Actions Taken to Reduce Methane Emissions During Reporting Year</t>
  </si>
  <si>
    <t>Table 2. Voluntary Actions Taken to Reduce Methane Emissions During Reporting Year - Above Grade Transmission-Distribution Transfer Stations</t>
  </si>
  <si>
    <t>Table 4. Voluntary Actions Taken to Reduce Methane Emissions During Reporting Year - Below Grade Transmission-Distribution Transfer Stations</t>
  </si>
  <si>
    <t>Table 6. Voluntary Actions Taken to Reduce Methane Emissions During Reporting Year - Above Grade Metering-Regulating Stations</t>
  </si>
  <si>
    <t>Table 8. Voluntary Actions Taken to Reduce Methane Emissions During Reporting Year - Below Grade Metering-Regulating Stations</t>
  </si>
  <si>
    <t>Table 5. Voluntary Actions Taken to Reduce Methane Emissions During Reporting Year</t>
  </si>
  <si>
    <t>Table 3. Voluntary Actions Taken to Reduce Methane Emissions During Reporting Year</t>
  </si>
  <si>
    <t>Table 4. Voluntary Actions Taken to Reduce Methane Emissions During Reporting Year</t>
  </si>
  <si>
    <t>Table 6. Voluntary Actions Taken to Reduce Methane Emissions During Reporting Year</t>
  </si>
  <si>
    <t>Table 3. Voluntary Actions Taken to Reduce Methane Emissions During Reporting Year - Production and Gathering &amp; Boosting</t>
  </si>
  <si>
    <t>Table 2. Voluntary Actions Taken to Reduce Methane Emissions During Reporting Year - Well Drilling</t>
  </si>
  <si>
    <t>Table 4. Voluntary Actions Taken to Reduce Methane Emissions During Reporting Year - Well Venting During Well Completions/Workovers, with Hydraulic Fracturing</t>
  </si>
  <si>
    <t>Table 6. Voluntary Actions Taken to Reduce Methane Emissions During Reporting Year - Well Venting During Well Completions/Workovers, without Hydraulic Fracturing</t>
  </si>
  <si>
    <t>Table 8. Voluntary Actions Taken to Reduce Methane Emissions During Reporting Year - Well Testing Venting and Flaring</t>
  </si>
  <si>
    <t>A 6-digit number in this cell indicates that this facility reported through the Greenhouse Gas Reporting Program (GHGRP). On all subsequent tabs, fields shaded in grey represent information that should have already been reported for this facility via the GHGRP. Therefore, when completing this form you should skip fields that are shaded in grey. Please note that this form will not update Subpart W data in e-GGRT.</t>
  </si>
  <si>
    <t>Table 5. Voluntary Actions Taken to Reduce Methane Emissions During Reporting Year - Transmission Compression</t>
  </si>
  <si>
    <t>TransCanada</t>
  </si>
  <si>
    <t>Does the facility perform equipment leak surveys across a multiple year leak survey cycle</t>
  </si>
  <si>
    <t>20XX</t>
  </si>
  <si>
    <t>ICR RENEWAL 2021</t>
  </si>
  <si>
    <r>
      <t xml:space="preserve">This is a preview version of the reporting form only. </t>
    </r>
    <r>
      <rPr>
        <b/>
        <sz val="11"/>
        <color rgb="FFFF0000"/>
        <rFont val="Arial"/>
        <family val="2"/>
      </rPr>
      <t>The Methane Challenge Reporting System will not accept reports submitted on this version of the reporting form.</t>
    </r>
    <r>
      <rPr>
        <sz val="11"/>
        <color rgb="FFFF0000"/>
        <rFont val="Arial"/>
        <family val="2"/>
      </rPr>
      <t xml:space="preserve"> Partners should always download their facility-specific reporting forms directly from the Reporting System.</t>
    </r>
  </si>
  <si>
    <t>SAMPLE PARTNER</t>
  </si>
  <si>
    <t>SAMPLE FACILITY</t>
  </si>
  <si>
    <t>Renewable Natural Gas</t>
  </si>
  <si>
    <t>N/A</t>
  </si>
  <si>
    <r>
      <t>Applicable Segments:</t>
    </r>
    <r>
      <rPr>
        <sz val="11"/>
        <color indexed="8"/>
        <rFont val="Arial"/>
        <family val="2"/>
      </rPr>
      <t xml:space="preserve"> Transmission Pipeline, Distribution</t>
    </r>
  </si>
  <si>
    <t>Table 1. General Information</t>
  </si>
  <si>
    <t>Innovative Technologies, Practices, and Approaches</t>
  </si>
  <si>
    <t>This collection of information is approved by OMB under the Paperwork Reduction Act, 44 U.S.C. 3501 et seq. (OMB Control No. 2060-0722). Responses to this collection of information are voluntary 42 USC 7403(g). An agency may not conduct or sponsor, and a person is not required to respond to, a collection of information unless it displays a currently valid OMB control number. The public reporting and recordkeeping burden for this collection of information is estimated to be 60 hours per response.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</si>
  <si>
    <t>OMB Control No. 2060-0722
Approval expires XX/XX/202X 
EPA Form No. 5900-435</t>
  </si>
  <si>
    <r>
      <rPr>
        <b/>
        <sz val="14"/>
        <color theme="1"/>
        <rFont val="Arial"/>
        <family val="2"/>
      </rPr>
      <t xml:space="preserve">Methane Challenge ONE Future Reporting Form
</t>
    </r>
    <r>
      <rPr>
        <i/>
        <sz val="11"/>
        <color theme="1"/>
        <rFont val="Arial"/>
        <family val="2"/>
      </rPr>
      <t xml:space="preserve">
This reporting form must be downloaded from the Methane Challenge module in e-GGRT. All data on this page will automatically populate based on data entered in e-GGRT. </t>
    </r>
    <r>
      <rPr>
        <b/>
        <i/>
        <sz val="11"/>
        <color theme="1"/>
        <rFont val="Arial"/>
        <family val="2"/>
      </rPr>
      <t xml:space="preserve">Note that you will need to submit a separate report for each of your facilities.    
</t>
    </r>
    <r>
      <rPr>
        <i/>
        <sz val="11"/>
        <color theme="1"/>
        <rFont val="Arial"/>
        <family val="2"/>
      </rPr>
      <t xml:space="preserve">
If data on this tab are incorrect, you can fix the data in e-GGRT and redownload this form. If you need help locating the data in e-GGRT, please contact the Help Desk (GHGreporting@epa.gov)
After completing this Facility Info tab, please use the Table of Contents ('TOC') tab to navigate to and fill out the appropriate tabs corresponding to the sources for which this facility is reporting.  Based on the segment you select, cells collecting data not applicable to your segment will automatically turn black and serve as an indicator that you do not need to fill them out.</t>
    </r>
  </si>
  <si>
    <t>Partners may provide information on technologies/practices/approaches to mitigate emissions from existing emission sources in the program, or for emission sources not currently included in the program. This information may be provided on this form, or as a standalone Word document/PDF. If using a Microsoft Word document or PDF, please upload it with your BMP form(s) in e-GGRT.</t>
  </si>
  <si>
    <t>BEFORE SUBMITTING INFORMATION UNDER THIS MECHANISM, PLEASE EMAIL GASSTAR@EPA.GOV FOR APPROVAL OF THE TOPIC</t>
  </si>
  <si>
    <t>Applicable emission source(s)</t>
  </si>
  <si>
    <t>Applicable industry segments</t>
  </si>
  <si>
    <t>Name of technology/practice(s) to mitigate emissions from that source</t>
  </si>
  <si>
    <t>Scope of implementation</t>
  </si>
  <si>
    <t>Confirmation the technology/practice is covered by regulation (federal, state, local)</t>
  </si>
  <si>
    <t>A description of the technology/practice(s)</t>
  </si>
  <si>
    <t>Description of how widely available technology is</t>
  </si>
  <si>
    <t>Description of any technical infeasibilities/issues that need to be addressed</t>
  </si>
  <si>
    <t>Estimated range of emission reductions achievable and methodology used to develop the estimate</t>
  </si>
  <si>
    <t xml:space="preserve">Assessment of cost-effectiveness </t>
  </si>
  <si>
    <t xml:space="preserve">Data elements needed to monitor progress in reducing methane emissions </t>
  </si>
  <si>
    <t>Any other information needed to fully understand the technology/practice/approach</t>
  </si>
  <si>
    <r>
      <rPr>
        <i/>
        <sz val="11"/>
        <rFont val="Arial"/>
        <family val="2"/>
      </rPr>
      <t xml:space="preserve">For additional information about the data being requested, please refer to the </t>
    </r>
    <r>
      <rPr>
        <i/>
        <u/>
        <sz val="11"/>
        <color theme="10"/>
        <rFont val="Arial"/>
        <family val="2"/>
      </rPr>
      <t>"ONE Future Commitment Option Technical Document"</t>
    </r>
    <r>
      <rPr>
        <i/>
        <sz val="11"/>
        <rFont val="Arial"/>
        <family val="2"/>
      </rPr>
      <t xml:space="preserve"> found on the Methane Challenge website.</t>
    </r>
    <r>
      <rPr>
        <i/>
        <u/>
        <sz val="11"/>
        <color theme="10"/>
        <rFont val="Arial"/>
        <family val="2"/>
      </rPr>
      <t xml:space="preserve"> </t>
    </r>
  </si>
  <si>
    <t xml:space="preserve">What role(s) does your company play in the RNG process? </t>
  </si>
  <si>
    <t>Investing in biogas projects</t>
  </si>
  <si>
    <t>Directly interconnecting with biogas project</t>
  </si>
  <si>
    <t>Purchasing environmental attributes for RNG that is not physically connected to the company’s system</t>
  </si>
  <si>
    <t>Delivering RNG to end users</t>
  </si>
  <si>
    <t>Supplying RNG to end users</t>
  </si>
  <si>
    <t>Purchasing environmental attributes for RNG that is physically connected to the company’s system</t>
  </si>
  <si>
    <t>Does your company offer a ‘green gas’ option to residential customers?</t>
  </si>
  <si>
    <t>Table 2. Information About the Biogas Source</t>
  </si>
  <si>
    <t>[1] This ID is to be generated by the reporting partner and can be of any alphanumeric format desired. The same ID should be used for any given project across the different tables on the reporting form.</t>
  </si>
  <si>
    <t>Specify "Other" Feedstock</t>
  </si>
  <si>
    <t>Biogas Project ID</t>
  </si>
  <si>
    <t>What is the feedstock for the biogas?</t>
  </si>
  <si>
    <t>Name the specific municipal solid waste landfill or digester from which the RNG was generated</t>
  </si>
  <si>
    <t>What upgrading technology was used?</t>
  </si>
  <si>
    <t>Table 3. Information About the Pipeline Interconnect(s)</t>
  </si>
  <si>
    <t>If interconnect with biogas project:</t>
  </si>
  <si>
    <t>Type of interconnect</t>
  </si>
  <si>
    <t>Location of the interconnect (latitude)</t>
  </si>
  <si>
    <t>Location of the interconnect (longitude)</t>
  </si>
  <si>
    <t>Volume of gas received this year (scf gas)</t>
  </si>
  <si>
    <t>Reference to the company’s gas quality standards that are applicable to this project (e.g., pipeline tariff)</t>
  </si>
  <si>
    <t>How far is the interconnect from the feedstock source (km)?</t>
  </si>
  <si>
    <t>Is there a virtual pipeline?</t>
  </si>
  <si>
    <t>If yes, details about the virtual pipeline</t>
  </si>
  <si>
    <t>This space provides an opportunity for reporting optional, qualitative information that was not covered in the above data elements.</t>
  </si>
  <si>
    <t>Name of interconnecting company</t>
  </si>
  <si>
    <t>If interconnect with natural gas company</t>
  </si>
  <si>
    <t>Is your company using a third party provider to certify or track attributes? If so, which one(s)?</t>
  </si>
  <si>
    <t xml:space="preserve">What is the destinated market for the RNG (region/city/state/facility) [if known]? </t>
  </si>
  <si>
    <t>Volume of RNG going to this end use, this year (scf gas) [if known]</t>
  </si>
  <si>
    <t>If your company does not own the environmental attributes now, who does? [If known]</t>
  </si>
  <si>
    <t>Additional information on the role(s) your company plays in the RNG process or ‘green gas’ offerings</t>
  </si>
  <si>
    <t xml:space="preserve">Additional information on the interconnect process </t>
  </si>
  <si>
    <t>Additional information on the end use(s)</t>
  </si>
  <si>
    <t>Additional information on the biogas project(s)/ upgrading process(es)</t>
  </si>
  <si>
    <t>Additional information about environmental attributes</t>
  </si>
  <si>
    <t>Biogas Project ID (if known)</t>
  </si>
  <si>
    <t>Unknown</t>
  </si>
  <si>
    <t>Specify "Other" end use</t>
  </si>
  <si>
    <t xml:space="preserve">Table 4. Information about the end use(s) and environmental attributes </t>
  </si>
  <si>
    <t>What is the designated end use?</t>
  </si>
  <si>
    <t xml:space="preserve">If your company is selling “renewable” natural gas supply to another downstream entity (e.g., distributor, end consumer etc.), have you contractually conveyed the RNG environmental attributes to the downstream buyer? </t>
  </si>
  <si>
    <t>If, your company does, or at one point did, own the attributes for RNG, does your supply contract for “renewable” natural gas include conveyance of environmental attributes to your company (e.g., by way of a contract clause, attestation)?</t>
  </si>
  <si>
    <t>Does your company currently own the environmental attributes for the RNG?</t>
  </si>
  <si>
    <t>Table 5. Information about the Partner's strategy for supply of “low carbon fuels”</t>
  </si>
  <si>
    <t>Is your company blending hydrogen into its natural gas supply?</t>
  </si>
  <si>
    <t>What is the source and/or feedstock of the hydrogen? (e.g., renewable/nuclear/etc.)</t>
  </si>
  <si>
    <t>Is any upgrading/cleaning of the hydrogen required before injection?</t>
  </si>
  <si>
    <t>What pipeline types does your company inject hydrogen into (material and pressure)?</t>
  </si>
  <si>
    <t>Have you done any related customer engagement?</t>
  </si>
  <si>
    <t>Has anything been done to customer appliances (if yes, what)?</t>
  </si>
  <si>
    <t xml:space="preserve">At what rate will you be blending (% hydrogen by volume) </t>
  </si>
  <si>
    <t>Company-specific goals or strategies for supply of “low carbon fuels” (such as upgraded biogas, hydrogen, etc.) (e.g., percent of natural gas supply to be RNG by a certain year; convert vehicle fleet to run on natural gas and use RNG for fuel), if applicable</t>
  </si>
  <si>
    <t>Partner does not intend to report this information</t>
  </si>
  <si>
    <t>Tab complete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</si>
</sst>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
  </numFmts>
  <fonts count="54" x14ac:knownFonts="1">
    <font>
      <sz val="11"/>
      <color theme="1"/>
      <name val="Calibri"/>
      <family val="2"/>
      <scheme val="minor"/>
    </font>
    <font>
      <b/>
      <sz val="11"/>
      <color theme="1"/>
      <name val="Arial"/>
      <family val="2"/>
    </font>
    <font>
      <sz val="11"/>
      <color theme="1"/>
      <name val="Arial"/>
      <family val="2"/>
    </font>
    <font>
      <b/>
      <sz val="14"/>
      <color indexed="8"/>
      <name val="Arial"/>
      <family val="2"/>
    </font>
    <font>
      <sz val="11"/>
      <color rgb="FF000000"/>
      <name val="Arial"/>
      <family val="2"/>
    </font>
    <font>
      <i/>
      <sz val="11"/>
      <color theme="1"/>
      <name val="Arial"/>
      <family val="2"/>
    </font>
    <font>
      <b/>
      <sz val="11"/>
      <color rgb="FFFF0000"/>
      <name val="Arial"/>
      <family val="2"/>
    </font>
    <font>
      <b/>
      <sz val="15"/>
      <color rgb="FFFF0000"/>
      <name val="Arial"/>
      <family val="2"/>
    </font>
    <font>
      <vertAlign val="subscript"/>
      <sz val="11"/>
      <color rgb="FF000000"/>
      <name val="Arial"/>
      <family val="2"/>
    </font>
    <font>
      <sz val="11"/>
      <color indexed="8"/>
      <name val="Arial"/>
      <family val="2"/>
    </font>
    <font>
      <b/>
      <sz val="11"/>
      <name val="Arial"/>
      <family val="2"/>
    </font>
    <font>
      <b/>
      <i/>
      <sz val="11"/>
      <color theme="1"/>
      <name val="Arial"/>
      <family val="2"/>
    </font>
    <font>
      <i/>
      <sz val="10"/>
      <name val="Arial"/>
      <family val="2"/>
    </font>
    <font>
      <b/>
      <sz val="11"/>
      <color rgb="FF0070C0"/>
      <name val="Arial"/>
      <family val="2"/>
    </font>
    <font>
      <sz val="11"/>
      <name val="Arial"/>
      <family val="2"/>
    </font>
    <font>
      <b/>
      <sz val="11"/>
      <color rgb="FF000000"/>
      <name val="Arial"/>
      <family val="2"/>
    </font>
    <font>
      <b/>
      <sz val="14"/>
      <color rgb="FFFF0000"/>
      <name val="Arial"/>
      <family val="2"/>
    </font>
    <font>
      <u/>
      <sz val="11"/>
      <color theme="10"/>
      <name val="Calibri"/>
      <family val="2"/>
      <scheme val="minor"/>
    </font>
    <font>
      <i/>
      <u/>
      <sz val="11"/>
      <color theme="10"/>
      <name val="Arial"/>
      <family val="2"/>
    </font>
    <font>
      <i/>
      <sz val="11"/>
      <name val="Arial"/>
      <family val="2"/>
    </font>
    <font>
      <u/>
      <sz val="11"/>
      <color theme="10"/>
      <name val="Arial"/>
      <family val="2"/>
    </font>
    <font>
      <b/>
      <sz val="12"/>
      <color indexed="8"/>
      <name val="Arial"/>
      <family val="2"/>
    </font>
    <font>
      <sz val="12"/>
      <color indexed="8"/>
      <name val="Arial"/>
      <family val="2"/>
    </font>
    <font>
      <b/>
      <sz val="13"/>
      <color indexed="8"/>
      <name val="Arial"/>
      <family val="2"/>
    </font>
    <font>
      <b/>
      <sz val="11"/>
      <color indexed="8"/>
      <name val="Arial"/>
      <family val="2"/>
    </font>
    <font>
      <b/>
      <sz val="12"/>
      <color rgb="FF000000"/>
      <name val="Arial"/>
      <family val="2"/>
    </font>
    <font>
      <sz val="12"/>
      <color theme="1"/>
      <name val="Arial"/>
      <family val="2"/>
    </font>
    <font>
      <b/>
      <vertAlign val="subscript"/>
      <sz val="11"/>
      <color rgb="FF000000"/>
      <name val="Arial"/>
      <family val="2"/>
    </font>
    <font>
      <sz val="10"/>
      <color theme="1"/>
      <name val="Arial"/>
      <family val="2"/>
    </font>
    <font>
      <b/>
      <sz val="10"/>
      <color theme="1"/>
      <name val="Arial"/>
      <family val="2"/>
    </font>
    <font>
      <vertAlign val="subscript"/>
      <sz val="11"/>
      <color indexed="8"/>
      <name val="Arial"/>
      <family val="2"/>
    </font>
    <font>
      <i/>
      <sz val="12"/>
      <color indexed="8"/>
      <name val="Arial"/>
      <family val="2"/>
    </font>
    <font>
      <sz val="11"/>
      <color rgb="FFFF0000"/>
      <name val="Arial"/>
      <family val="2"/>
    </font>
    <font>
      <i/>
      <sz val="10"/>
      <color theme="1"/>
      <name val="Arial"/>
      <family val="2"/>
    </font>
    <font>
      <strike/>
      <sz val="11"/>
      <color theme="1"/>
      <name val="Arial"/>
      <family val="2"/>
    </font>
    <font>
      <b/>
      <vertAlign val="subscript"/>
      <sz val="11"/>
      <name val="Arial"/>
      <family val="2"/>
    </font>
    <font>
      <b/>
      <i/>
      <sz val="11"/>
      <color rgb="FFFF0000"/>
      <name val="Arial"/>
      <family val="2"/>
    </font>
    <font>
      <b/>
      <sz val="13"/>
      <color rgb="FFFF0000"/>
      <name val="Arial"/>
      <family val="2"/>
    </font>
    <font>
      <i/>
      <sz val="11"/>
      <color rgb="FF000000"/>
      <name val="Arial"/>
      <family val="2"/>
    </font>
    <font>
      <i/>
      <sz val="12"/>
      <name val="Calibri"/>
      <family val="2"/>
      <scheme val="minor"/>
    </font>
    <font>
      <i/>
      <u/>
      <sz val="12"/>
      <name val="Calibri"/>
      <family val="2"/>
      <scheme val="minor"/>
    </font>
    <font>
      <u/>
      <sz val="11"/>
      <color theme="1"/>
      <name val="Arial"/>
      <family val="2"/>
    </font>
    <font>
      <i/>
      <sz val="11"/>
      <color theme="1" tint="0.499984740745262"/>
      <name val="Arial"/>
      <family val="2"/>
    </font>
    <font>
      <sz val="11"/>
      <color theme="8"/>
      <name val="Arial"/>
      <family val="2"/>
    </font>
    <font>
      <b/>
      <vertAlign val="subscript"/>
      <sz val="11"/>
      <color theme="1"/>
      <name val="Arial"/>
      <family val="2"/>
    </font>
    <font>
      <b/>
      <sz val="13"/>
      <color theme="1"/>
      <name val="Arial"/>
      <family val="2"/>
    </font>
    <font>
      <sz val="10"/>
      <color rgb="FFBFBFBF"/>
      <name val="Arial"/>
      <family val="2"/>
    </font>
    <font>
      <i/>
      <sz val="11"/>
      <color indexed="8"/>
      <name val="Arial"/>
      <family val="2"/>
    </font>
    <font>
      <sz val="11"/>
      <color theme="10"/>
      <name val="Calibri"/>
      <family val="2"/>
      <scheme val="minor"/>
    </font>
    <font>
      <sz val="11"/>
      <color theme="10"/>
      <name val="Arial"/>
      <family val="2"/>
    </font>
    <font>
      <i/>
      <sz val="10"/>
      <color rgb="FFFF0000"/>
      <name val="Arial"/>
      <family val="2"/>
    </font>
    <font>
      <sz val="14"/>
      <color indexed="8"/>
      <name val="Arial"/>
      <family val="2"/>
    </font>
    <font>
      <b/>
      <sz val="14"/>
      <color theme="1"/>
      <name val="Arial"/>
      <family val="2"/>
    </font>
    <font>
      <i/>
      <sz val="14"/>
      <color rgb="FFFF0000"/>
      <name val="Arial"/>
      <family val="2"/>
    </font>
  </fonts>
  <fills count="9">
    <fill>
      <patternFill patternType="none"/>
    </fill>
    <fill>
      <patternFill patternType="gray125"/>
    </fill>
    <fill>
      <patternFill patternType="solid">
        <fgColor theme="0"/>
        <bgColor indexed="64"/>
      </patternFill>
    </fill>
    <fill>
      <patternFill patternType="solid">
        <fgColor rgb="FF99CCFF"/>
        <bgColor indexed="64"/>
      </patternFill>
    </fill>
    <fill>
      <patternFill patternType="solid">
        <fgColor theme="1"/>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BFBFBF"/>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auto="1"/>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ck">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right style="medium">
        <color indexed="64"/>
      </right>
      <top style="thick">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style="medium">
        <color indexed="64"/>
      </left>
      <right/>
      <top style="thin">
        <color indexed="64"/>
      </top>
      <bottom/>
      <diagonal/>
    </border>
    <border>
      <left style="medium">
        <color indexed="64"/>
      </left>
      <right style="medium">
        <color indexed="64"/>
      </right>
      <top/>
      <bottom/>
      <diagonal/>
    </border>
    <border>
      <left/>
      <right style="medium">
        <color indexed="64"/>
      </right>
      <top/>
      <bottom/>
      <diagonal/>
    </border>
    <border>
      <left style="thin">
        <color indexed="64"/>
      </left>
      <right/>
      <top style="medium">
        <color indexed="64"/>
      </top>
      <bottom style="medium">
        <color indexed="64"/>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s>
  <cellStyleXfs count="2">
    <xf numFmtId="0" fontId="0" fillId="0" borderId="0"/>
    <xf numFmtId="0" fontId="17" fillId="0" borderId="0" applyNumberFormat="0" applyFill="0" applyBorder="0" applyAlignment="0" applyProtection="0"/>
  </cellStyleXfs>
  <cellXfs count="710">
    <xf numFmtId="0" fontId="0" fillId="0" borderId="0" xfId="0"/>
    <xf numFmtId="0" fontId="2" fillId="0" borderId="0" xfId="0" applyFont="1" applyAlignment="1">
      <alignment vertical="center"/>
    </xf>
    <xf numFmtId="0" fontId="2" fillId="0" borderId="0" xfId="0" applyFont="1" applyAlignment="1">
      <alignment vertical="top"/>
    </xf>
    <xf numFmtId="0" fontId="2" fillId="0" borderId="0" xfId="0" applyFont="1" applyAlignment="1">
      <alignment vertical="top" wrapText="1"/>
    </xf>
    <xf numFmtId="0" fontId="2" fillId="0" borderId="0" xfId="0" applyFont="1"/>
    <xf numFmtId="0" fontId="2" fillId="0" borderId="0" xfId="0" applyFont="1" applyAlignment="1">
      <alignment horizontal="right" vertical="top" wrapText="1"/>
    </xf>
    <xf numFmtId="0" fontId="6" fillId="0" borderId="0" xfId="0" applyFont="1" applyAlignment="1">
      <alignment vertical="top"/>
    </xf>
    <xf numFmtId="0" fontId="2" fillId="0" borderId="0" xfId="0" applyFont="1" applyAlignment="1">
      <alignment horizontal="left" vertical="top"/>
    </xf>
    <xf numFmtId="0" fontId="2" fillId="0" borderId="0" xfId="0" applyNumberFormat="1" applyFont="1" applyBorder="1" applyAlignment="1">
      <alignment horizontal="right" vertical="top"/>
    </xf>
    <xf numFmtId="0" fontId="2" fillId="0" borderId="0" xfId="0" applyFont="1" applyProtection="1"/>
    <xf numFmtId="0" fontId="2" fillId="2" borderId="0" xfId="0" applyFont="1" applyFill="1" applyProtection="1"/>
    <xf numFmtId="0" fontId="7" fillId="2" borderId="0" xfId="0" applyFont="1" applyFill="1" applyProtection="1"/>
    <xf numFmtId="0" fontId="2" fillId="0" borderId="0" xfId="0" applyFont="1" applyAlignment="1">
      <alignment vertical="center"/>
    </xf>
    <xf numFmtId="0" fontId="1" fillId="0" borderId="0" xfId="0" applyFont="1" applyAlignment="1">
      <alignment vertical="center" wrapText="1"/>
    </xf>
    <xf numFmtId="0" fontId="2" fillId="0" borderId="1" xfId="0" applyFont="1" applyFill="1" applyBorder="1" applyAlignment="1" applyProtection="1">
      <alignment horizontal="center" vertical="center"/>
    </xf>
    <xf numFmtId="0" fontId="2" fillId="0" borderId="0" xfId="0" applyFont="1" applyAlignment="1">
      <alignment vertical="top"/>
    </xf>
    <xf numFmtId="0" fontId="2" fillId="0" borderId="0" xfId="0" applyFont="1" applyAlignment="1"/>
    <xf numFmtId="0" fontId="2" fillId="0" borderId="0" xfId="0" applyFont="1" applyAlignment="1">
      <alignment vertical="top" wrapText="1"/>
    </xf>
    <xf numFmtId="0" fontId="2" fillId="0" borderId="0" xfId="0" applyFont="1"/>
    <xf numFmtId="0" fontId="2" fillId="0" borderId="0" xfId="0" applyFont="1" applyAlignment="1">
      <alignment horizontal="right" vertical="top" wrapText="1"/>
    </xf>
    <xf numFmtId="0" fontId="1" fillId="0" borderId="0" xfId="0" applyFont="1" applyBorder="1" applyAlignment="1">
      <alignment wrapText="1"/>
    </xf>
    <xf numFmtId="0" fontId="1" fillId="0" borderId="0" xfId="0" applyFont="1" applyFill="1" applyBorder="1" applyAlignment="1" applyProtection="1">
      <alignment horizontal="center" vertical="center"/>
    </xf>
    <xf numFmtId="0" fontId="15" fillId="0" borderId="0" xfId="0" applyFont="1" applyAlignment="1">
      <alignment vertical="top" wrapText="1"/>
    </xf>
    <xf numFmtId="0" fontId="1" fillId="0" borderId="0" xfId="0" applyFont="1" applyAlignment="1">
      <alignment vertical="top" wrapText="1"/>
    </xf>
    <xf numFmtId="0" fontId="15" fillId="0" borderId="0" xfId="0" applyFont="1" applyAlignment="1">
      <alignment vertical="center" wrapText="1"/>
    </xf>
    <xf numFmtId="0" fontId="16" fillId="0" borderId="0" xfId="0" applyFont="1" applyAlignment="1">
      <alignment horizontal="left" vertical="top"/>
    </xf>
    <xf numFmtId="0" fontId="2" fillId="0" borderId="0" xfId="0" applyFont="1" applyAlignment="1">
      <alignment horizontal="left" vertical="center"/>
    </xf>
    <xf numFmtId="0" fontId="1" fillId="0" borderId="0" xfId="0" applyFont="1" applyAlignment="1">
      <alignment horizontal="left" vertical="center" wrapText="1"/>
    </xf>
    <xf numFmtId="0" fontId="9" fillId="2" borderId="0" xfId="0" applyFont="1" applyFill="1" applyBorder="1" applyAlignment="1" applyProtection="1">
      <alignment vertical="top" wrapText="1"/>
    </xf>
    <xf numFmtId="0" fontId="3" fillId="2" borderId="0" xfId="0" applyFont="1" applyFill="1" applyBorder="1" applyAlignment="1" applyProtection="1">
      <alignment vertical="center"/>
    </xf>
    <xf numFmtId="0" fontId="2" fillId="0" borderId="2" xfId="0" applyFont="1" applyFill="1" applyBorder="1" applyAlignment="1" applyProtection="1">
      <alignment vertical="top"/>
      <protection hidden="1"/>
    </xf>
    <xf numFmtId="0" fontId="2" fillId="0" borderId="0" xfId="0" applyFont="1" applyBorder="1" applyAlignment="1">
      <alignment vertical="center"/>
    </xf>
    <xf numFmtId="0" fontId="20" fillId="0" borderId="0" xfId="1" applyFont="1" applyAlignment="1">
      <alignment vertical="top"/>
    </xf>
    <xf numFmtId="0" fontId="3" fillId="2" borderId="0" xfId="0" applyFont="1" applyFill="1" applyBorder="1" applyAlignment="1" applyProtection="1">
      <alignment vertical="center"/>
    </xf>
    <xf numFmtId="0" fontId="17" fillId="0" borderId="0" xfId="1" applyAlignment="1">
      <alignment horizontal="left" vertical="center" wrapText="1"/>
    </xf>
    <xf numFmtId="0" fontId="17" fillId="0" borderId="0" xfId="1" applyAlignment="1">
      <alignment vertical="center" wrapText="1"/>
    </xf>
    <xf numFmtId="0" fontId="3" fillId="2" borderId="0" xfId="0" applyFont="1" applyFill="1" applyBorder="1" applyAlignment="1" applyProtection="1">
      <alignment vertical="center"/>
    </xf>
    <xf numFmtId="0" fontId="17" fillId="0" borderId="0" xfId="1" applyAlignment="1">
      <alignment horizontal="left" vertical="center" wrapText="1"/>
    </xf>
    <xf numFmtId="0" fontId="3" fillId="2" borderId="0" xfId="0" applyFont="1" applyFill="1" applyBorder="1" applyAlignment="1" applyProtection="1">
      <alignment vertical="center"/>
    </xf>
    <xf numFmtId="0" fontId="21" fillId="2" borderId="0" xfId="0" applyFont="1" applyFill="1" applyBorder="1" applyAlignment="1" applyProtection="1">
      <alignment vertical="center"/>
    </xf>
    <xf numFmtId="0" fontId="3" fillId="2" borderId="0" xfId="0" applyFont="1" applyFill="1" applyBorder="1" applyAlignment="1" applyProtection="1"/>
    <xf numFmtId="0" fontId="17" fillId="0" borderId="0" xfId="1" applyAlignment="1"/>
    <xf numFmtId="4" fontId="2" fillId="0" borderId="0" xfId="0" applyNumberFormat="1" applyFont="1" applyFill="1" applyBorder="1" applyAlignment="1" applyProtection="1">
      <alignment vertical="center" shrinkToFit="1"/>
      <protection locked="0"/>
    </xf>
    <xf numFmtId="0" fontId="3" fillId="4" borderId="0" xfId="0" applyFont="1" applyFill="1" applyBorder="1" applyAlignment="1" applyProtection="1">
      <alignment vertical="center"/>
    </xf>
    <xf numFmtId="0" fontId="2" fillId="4" borderId="0" xfId="0" applyFont="1" applyFill="1" applyAlignment="1"/>
    <xf numFmtId="0" fontId="2" fillId="4" borderId="0" xfId="0" applyFont="1" applyFill="1" applyBorder="1" applyAlignment="1">
      <alignment vertical="top"/>
    </xf>
    <xf numFmtId="0" fontId="2" fillId="4" borderId="0" xfId="0" applyFont="1" applyFill="1" applyBorder="1" applyAlignment="1"/>
    <xf numFmtId="0" fontId="2" fillId="0" borderId="0" xfId="0" applyFont="1" applyAlignment="1">
      <alignment horizontal="right"/>
    </xf>
    <xf numFmtId="0" fontId="2" fillId="0" borderId="0" xfId="0" applyFont="1" applyFill="1"/>
    <xf numFmtId="0" fontId="22" fillId="2" borderId="0" xfId="0" applyFont="1" applyFill="1" applyBorder="1" applyAlignment="1" applyProtection="1">
      <alignment horizontal="right" vertical="center"/>
    </xf>
    <xf numFmtId="0" fontId="23" fillId="2" borderId="0" xfId="0" applyFont="1" applyFill="1" applyBorder="1" applyAlignment="1" applyProtection="1">
      <alignment vertical="center"/>
    </xf>
    <xf numFmtId="0" fontId="3" fillId="0" borderId="0" xfId="0" applyFont="1" applyFill="1" applyBorder="1" applyAlignment="1" applyProtection="1">
      <alignment vertical="center"/>
    </xf>
    <xf numFmtId="0" fontId="2" fillId="0" borderId="0" xfId="0" applyFont="1" applyFill="1" applyAlignment="1"/>
    <xf numFmtId="0" fontId="17" fillId="0" borderId="0" xfId="1" applyAlignment="1">
      <alignment horizontal="left"/>
    </xf>
    <xf numFmtId="0" fontId="3" fillId="2" borderId="0" xfId="0" applyFont="1" applyFill="1" applyBorder="1" applyAlignment="1" applyProtection="1">
      <alignment vertical="center"/>
    </xf>
    <xf numFmtId="0" fontId="21" fillId="2" borderId="0" xfId="0" applyFont="1" applyFill="1" applyBorder="1" applyAlignment="1" applyProtection="1">
      <alignment vertical="center"/>
    </xf>
    <xf numFmtId="0" fontId="3" fillId="2" borderId="0" xfId="0" applyFont="1" applyFill="1" applyBorder="1" applyAlignment="1" applyProtection="1">
      <alignment vertical="center"/>
    </xf>
    <xf numFmtId="0" fontId="24" fillId="2" borderId="0" xfId="0" applyFont="1" applyFill="1" applyBorder="1" applyAlignment="1" applyProtection="1">
      <alignment vertical="center"/>
    </xf>
    <xf numFmtId="0" fontId="2" fillId="2" borderId="6" xfId="0" applyFont="1" applyFill="1" applyBorder="1" applyProtection="1"/>
    <xf numFmtId="0" fontId="7" fillId="2" borderId="6" xfId="0" applyFont="1" applyFill="1" applyBorder="1" applyProtection="1"/>
    <xf numFmtId="0" fontId="3" fillId="2" borderId="0" xfId="0" applyFont="1" applyFill="1" applyBorder="1" applyAlignment="1" applyProtection="1">
      <alignment vertical="center"/>
    </xf>
    <xf numFmtId="0" fontId="20" fillId="0" borderId="0" xfId="1" applyFont="1" applyAlignment="1"/>
    <xf numFmtId="0" fontId="20" fillId="2" borderId="0" xfId="1" applyFont="1" applyFill="1" applyBorder="1" applyAlignment="1" applyProtection="1">
      <alignment vertical="center"/>
    </xf>
    <xf numFmtId="0" fontId="2" fillId="0" borderId="0" xfId="0" applyFont="1" applyAlignment="1">
      <alignment vertical="top"/>
    </xf>
    <xf numFmtId="0" fontId="2" fillId="0" borderId="0" xfId="0" applyFont="1" applyAlignment="1">
      <alignment horizontal="left" vertical="top"/>
    </xf>
    <xf numFmtId="0" fontId="15" fillId="0" borderId="0" xfId="0" applyFont="1" applyAlignment="1">
      <alignment vertical="center" wrapText="1"/>
    </xf>
    <xf numFmtId="0" fontId="10" fillId="0" borderId="0" xfId="0" applyFont="1" applyFill="1" applyAlignment="1" applyProtection="1">
      <alignment vertical="top" wrapText="1"/>
      <protection hidden="1"/>
    </xf>
    <xf numFmtId="0" fontId="3" fillId="2" borderId="0" xfId="0" applyFont="1" applyFill="1" applyBorder="1" applyAlignment="1" applyProtection="1">
      <alignment vertical="center"/>
    </xf>
    <xf numFmtId="14" fontId="2" fillId="0" borderId="0" xfId="0" applyNumberFormat="1" applyFont="1" applyAlignment="1"/>
    <xf numFmtId="0" fontId="1" fillId="0" borderId="0" xfId="0" applyFont="1" applyAlignment="1"/>
    <xf numFmtId="0" fontId="1" fillId="0" borderId="0" xfId="0" applyFont="1" applyAlignment="1">
      <alignment vertical="top"/>
    </xf>
    <xf numFmtId="0" fontId="26" fillId="0" borderId="0" xfId="0" applyFont="1" applyAlignment="1">
      <alignment vertical="center"/>
    </xf>
    <xf numFmtId="0" fontId="17" fillId="4" borderId="0" xfId="1" applyFill="1" applyAlignment="1"/>
    <xf numFmtId="0" fontId="17" fillId="4" borderId="0" xfId="1" applyFill="1" applyAlignment="1">
      <alignment horizontal="left"/>
    </xf>
    <xf numFmtId="0" fontId="2" fillId="6" borderId="2" xfId="0" applyFont="1" applyFill="1" applyBorder="1" applyAlignment="1" applyProtection="1">
      <alignment vertical="top"/>
      <protection hidden="1"/>
    </xf>
    <xf numFmtId="0" fontId="2" fillId="6" borderId="1" xfId="0" applyFont="1" applyFill="1" applyBorder="1" applyAlignment="1" applyProtection="1">
      <alignment horizontal="center" vertical="center"/>
    </xf>
    <xf numFmtId="0" fontId="21" fillId="2" borderId="0" xfId="0" applyFont="1" applyFill="1" applyBorder="1" applyAlignment="1" applyProtection="1">
      <alignment vertical="center"/>
    </xf>
    <xf numFmtId="0" fontId="3" fillId="2" borderId="0" xfId="0" applyFont="1" applyFill="1" applyBorder="1" applyAlignment="1" applyProtection="1">
      <alignment vertical="center"/>
    </xf>
    <xf numFmtId="0" fontId="17" fillId="0" borderId="0" xfId="1" applyAlignment="1">
      <alignment horizontal="left" vertical="center" wrapText="1"/>
    </xf>
    <xf numFmtId="0" fontId="21" fillId="2" borderId="0" xfId="0" applyFont="1" applyFill="1" applyBorder="1" applyAlignment="1" applyProtection="1">
      <alignment vertical="center"/>
    </xf>
    <xf numFmtId="0" fontId="4" fillId="6" borderId="9" xfId="0" applyFont="1" applyFill="1" applyBorder="1" applyAlignment="1">
      <alignment vertical="center" wrapText="1"/>
    </xf>
    <xf numFmtId="3" fontId="2" fillId="3" borderId="11" xfId="0" applyNumberFormat="1" applyFont="1" applyFill="1" applyBorder="1" applyAlignment="1" applyProtection="1">
      <alignment vertical="center" shrinkToFit="1"/>
      <protection locked="0"/>
    </xf>
    <xf numFmtId="3" fontId="2" fillId="3" borderId="12" xfId="0" applyNumberFormat="1" applyFont="1" applyFill="1" applyBorder="1" applyAlignment="1" applyProtection="1">
      <alignment vertical="center" shrinkToFit="1"/>
      <protection locked="0"/>
    </xf>
    <xf numFmtId="3" fontId="2" fillId="3" borderId="14" xfId="0" applyNumberFormat="1" applyFont="1" applyFill="1" applyBorder="1" applyAlignment="1" applyProtection="1">
      <alignment vertical="center" shrinkToFit="1"/>
      <protection locked="0"/>
    </xf>
    <xf numFmtId="3" fontId="2" fillId="3" borderId="15" xfId="0" applyNumberFormat="1" applyFont="1" applyFill="1" applyBorder="1" applyAlignment="1" applyProtection="1">
      <alignment vertical="center" shrinkToFit="1"/>
      <protection locked="0"/>
    </xf>
    <xf numFmtId="3" fontId="2" fillId="3" borderId="16" xfId="0" applyNumberFormat="1" applyFont="1" applyFill="1" applyBorder="1" applyAlignment="1" applyProtection="1">
      <alignment vertical="center" shrinkToFit="1"/>
      <protection locked="0"/>
    </xf>
    <xf numFmtId="0" fontId="4" fillId="6" borderId="17" xfId="0" applyFont="1" applyFill="1" applyBorder="1" applyAlignment="1">
      <alignment vertical="center" wrapText="1"/>
    </xf>
    <xf numFmtId="3" fontId="2" fillId="3" borderId="10" xfId="0" applyNumberFormat="1" applyFont="1" applyFill="1" applyBorder="1" applyAlignment="1" applyProtection="1">
      <alignment vertical="center" shrinkToFit="1"/>
      <protection locked="0"/>
    </xf>
    <xf numFmtId="0" fontId="4" fillId="6" borderId="13" xfId="0" applyFont="1" applyFill="1" applyBorder="1" applyAlignment="1">
      <alignment vertical="center" wrapText="1"/>
    </xf>
    <xf numFmtId="0" fontId="4" fillId="6" borderId="13" xfId="0" applyFont="1" applyFill="1" applyBorder="1" applyAlignment="1">
      <alignment horizontal="left" vertical="center" wrapText="1"/>
    </xf>
    <xf numFmtId="0" fontId="24" fillId="6" borderId="18" xfId="0" applyFont="1" applyFill="1" applyBorder="1" applyAlignment="1" applyProtection="1">
      <alignment vertical="center" wrapText="1"/>
    </xf>
    <xf numFmtId="0" fontId="24" fillId="6" borderId="29" xfId="0" applyFont="1" applyFill="1" applyBorder="1" applyAlignment="1" applyProtection="1">
      <alignment vertical="center" wrapText="1"/>
    </xf>
    <xf numFmtId="3" fontId="2" fillId="3" borderId="7" xfId="0" applyNumberFormat="1" applyFont="1" applyFill="1" applyBorder="1" applyAlignment="1" applyProtection="1">
      <alignment vertical="center" shrinkToFit="1"/>
      <protection locked="0"/>
    </xf>
    <xf numFmtId="3" fontId="2" fillId="3" borderId="3" xfId="0" applyNumberFormat="1" applyFont="1" applyFill="1" applyBorder="1" applyAlignment="1" applyProtection="1">
      <alignment vertical="center" shrinkToFit="1"/>
      <protection locked="0"/>
    </xf>
    <xf numFmtId="3" fontId="2" fillId="3" borderId="30" xfId="0" applyNumberFormat="1" applyFont="1" applyFill="1" applyBorder="1" applyAlignment="1" applyProtection="1">
      <alignment vertical="center" shrinkToFit="1"/>
      <protection locked="0"/>
    </xf>
    <xf numFmtId="0" fontId="24" fillId="6" borderId="8" xfId="0" applyFont="1" applyFill="1" applyBorder="1" applyAlignment="1" applyProtection="1">
      <alignment vertical="center" wrapText="1"/>
    </xf>
    <xf numFmtId="0" fontId="4" fillId="6" borderId="23" xfId="0" applyFont="1" applyFill="1" applyBorder="1" applyAlignment="1">
      <alignment horizontal="left" vertical="center" wrapText="1"/>
    </xf>
    <xf numFmtId="0" fontId="4" fillId="6" borderId="24" xfId="0" applyFont="1" applyFill="1" applyBorder="1" applyAlignment="1">
      <alignment horizontal="left" vertical="center" wrapText="1"/>
    </xf>
    <xf numFmtId="0" fontId="4" fillId="6" borderId="25" xfId="0" applyFont="1" applyFill="1" applyBorder="1" applyAlignment="1">
      <alignment horizontal="left" vertical="center" wrapText="1"/>
    </xf>
    <xf numFmtId="3" fontId="2" fillId="3" borderId="31" xfId="0" applyNumberFormat="1" applyFont="1" applyFill="1" applyBorder="1" applyAlignment="1" applyProtection="1">
      <alignment vertical="center" shrinkToFit="1"/>
      <protection locked="0"/>
    </xf>
    <xf numFmtId="3" fontId="2" fillId="3" borderId="32" xfId="0" applyNumberFormat="1" applyFont="1" applyFill="1" applyBorder="1" applyAlignment="1" applyProtection="1">
      <alignment vertical="center" shrinkToFit="1"/>
      <protection locked="0"/>
    </xf>
    <xf numFmtId="0" fontId="4" fillId="6" borderId="33" xfId="0" applyFont="1" applyFill="1" applyBorder="1" applyAlignment="1">
      <alignment vertical="center" wrapText="1"/>
    </xf>
    <xf numFmtId="0" fontId="4" fillId="6" borderId="25" xfId="0" applyFont="1" applyFill="1" applyBorder="1" applyAlignment="1">
      <alignment vertical="center" wrapText="1"/>
    </xf>
    <xf numFmtId="4" fontId="2" fillId="3" borderId="14" xfId="0" applyNumberFormat="1" applyFont="1" applyFill="1" applyBorder="1" applyAlignment="1" applyProtection="1">
      <alignment vertical="center" shrinkToFit="1"/>
      <protection locked="0"/>
    </xf>
    <xf numFmtId="3" fontId="2" fillId="3" borderId="36" xfId="0" applyNumberFormat="1" applyFont="1" applyFill="1" applyBorder="1" applyAlignment="1" applyProtection="1">
      <alignment vertical="center" shrinkToFit="1"/>
      <protection locked="0"/>
    </xf>
    <xf numFmtId="3" fontId="2" fillId="3" borderId="34" xfId="0" applyNumberFormat="1" applyFont="1" applyFill="1" applyBorder="1" applyAlignment="1" applyProtection="1">
      <alignment vertical="center" shrinkToFit="1"/>
      <protection locked="0"/>
    </xf>
    <xf numFmtId="0" fontId="4" fillId="6" borderId="24" xfId="0" applyFont="1" applyFill="1" applyBorder="1" applyAlignment="1">
      <alignment vertical="center" wrapText="1"/>
    </xf>
    <xf numFmtId="4" fontId="2" fillId="3" borderId="32" xfId="0" applyNumberFormat="1" applyFont="1" applyFill="1" applyBorder="1" applyAlignment="1" applyProtection="1">
      <alignment vertical="center" shrinkToFit="1"/>
      <protection locked="0"/>
    </xf>
    <xf numFmtId="3" fontId="2" fillId="3" borderId="38" xfId="0" applyNumberFormat="1" applyFont="1" applyFill="1" applyBorder="1" applyAlignment="1" applyProtection="1">
      <alignment vertical="center" shrinkToFit="1"/>
      <protection locked="0"/>
    </xf>
    <xf numFmtId="0" fontId="4" fillId="6" borderId="28" xfId="0" applyFont="1" applyFill="1" applyBorder="1" applyAlignment="1">
      <alignment horizontal="left" vertical="center" wrapText="1"/>
    </xf>
    <xf numFmtId="4" fontId="2" fillId="3" borderId="39" xfId="0" applyNumberFormat="1" applyFont="1" applyFill="1" applyBorder="1" applyAlignment="1" applyProtection="1">
      <alignment vertical="center" shrinkToFit="1"/>
      <protection locked="0"/>
    </xf>
    <xf numFmtId="4" fontId="2" fillId="3" borderId="31" xfId="0" applyNumberFormat="1" applyFont="1" applyFill="1" applyBorder="1" applyAlignment="1" applyProtection="1">
      <alignment vertical="center" shrinkToFit="1"/>
      <protection locked="0"/>
    </xf>
    <xf numFmtId="4" fontId="2" fillId="3" borderId="34" xfId="0" applyNumberFormat="1" applyFont="1" applyFill="1" applyBorder="1" applyAlignment="1" applyProtection="1">
      <alignment vertical="center" shrinkToFit="1"/>
      <protection locked="0"/>
    </xf>
    <xf numFmtId="0" fontId="3" fillId="2" borderId="0" xfId="0" applyFont="1" applyFill="1" applyBorder="1" applyAlignment="1" applyProtection="1">
      <alignment vertical="center"/>
    </xf>
    <xf numFmtId="0" fontId="17" fillId="0" borderId="0" xfId="1" applyAlignment="1">
      <alignment horizontal="left" vertical="center" wrapText="1"/>
    </xf>
    <xf numFmtId="0" fontId="21" fillId="2" borderId="0" xfId="0" applyFont="1" applyFill="1" applyBorder="1" applyAlignment="1" applyProtection="1">
      <alignment vertical="center"/>
    </xf>
    <xf numFmtId="0" fontId="20" fillId="0" borderId="0" xfId="1" applyFont="1" applyAlignment="1">
      <alignment vertical="top"/>
    </xf>
    <xf numFmtId="0" fontId="23" fillId="2" borderId="0" xfId="0" applyFont="1" applyFill="1" applyBorder="1" applyAlignment="1" applyProtection="1">
      <alignment vertical="center"/>
    </xf>
    <xf numFmtId="3" fontId="2" fillId="3" borderId="35" xfId="0" applyNumberFormat="1" applyFont="1" applyFill="1" applyBorder="1" applyAlignment="1" applyProtection="1">
      <alignment vertical="center" shrinkToFit="1"/>
      <protection locked="0"/>
    </xf>
    <xf numFmtId="3" fontId="2" fillId="3" borderId="20" xfId="0" applyNumberFormat="1" applyFont="1" applyFill="1" applyBorder="1" applyAlignment="1" applyProtection="1">
      <alignment vertical="center" shrinkToFit="1"/>
      <protection locked="0"/>
    </xf>
    <xf numFmtId="0" fontId="4" fillId="6" borderId="15" xfId="0" applyFont="1" applyFill="1" applyBorder="1" applyAlignment="1">
      <alignment vertical="center" wrapText="1"/>
    </xf>
    <xf numFmtId="0" fontId="4" fillId="6" borderId="11" xfId="0" applyFont="1" applyFill="1" applyBorder="1" applyAlignment="1">
      <alignment vertical="center" wrapText="1"/>
    </xf>
    <xf numFmtId="0" fontId="4" fillId="6" borderId="23" xfId="0" applyFont="1" applyFill="1" applyBorder="1" applyAlignment="1">
      <alignment horizontal="left" vertical="center" wrapText="1" indent="3"/>
    </xf>
    <xf numFmtId="0" fontId="4" fillId="6" borderId="24" xfId="0" applyFont="1" applyFill="1" applyBorder="1" applyAlignment="1">
      <alignment horizontal="left" vertical="center" wrapText="1" indent="3"/>
    </xf>
    <xf numFmtId="0" fontId="4" fillId="6" borderId="25" xfId="0" applyFont="1" applyFill="1" applyBorder="1" applyAlignment="1">
      <alignment horizontal="left" vertical="center" wrapText="1" indent="3"/>
    </xf>
    <xf numFmtId="0" fontId="4" fillId="6" borderId="8" xfId="0" applyFont="1" applyFill="1" applyBorder="1" applyAlignment="1">
      <alignment vertical="center" wrapText="1"/>
    </xf>
    <xf numFmtId="0" fontId="4" fillId="6" borderId="23" xfId="0" applyFont="1" applyFill="1" applyBorder="1" applyAlignment="1">
      <alignment vertical="center" wrapText="1"/>
    </xf>
    <xf numFmtId="0" fontId="4" fillId="6" borderId="41" xfId="0" applyFont="1" applyFill="1" applyBorder="1" applyAlignment="1">
      <alignment horizontal="left" vertical="center" wrapText="1" indent="3"/>
    </xf>
    <xf numFmtId="4" fontId="2" fillId="3" borderId="10" xfId="0" applyNumberFormat="1" applyFont="1" applyFill="1" applyBorder="1" applyAlignment="1" applyProtection="1">
      <alignment vertical="center" shrinkToFit="1"/>
      <protection locked="0"/>
    </xf>
    <xf numFmtId="4" fontId="2" fillId="3" borderId="12" xfId="0" applyNumberFormat="1" applyFont="1" applyFill="1" applyBorder="1" applyAlignment="1" applyProtection="1">
      <alignment vertical="center" shrinkToFit="1"/>
      <protection locked="0"/>
    </xf>
    <xf numFmtId="3" fontId="2" fillId="3" borderId="13" xfId="0" applyNumberFormat="1" applyFont="1" applyFill="1" applyBorder="1" applyAlignment="1" applyProtection="1">
      <alignment vertical="center" shrinkToFit="1"/>
      <protection locked="0"/>
    </xf>
    <xf numFmtId="3" fontId="2" fillId="3" borderId="9" xfId="0" applyNumberFormat="1" applyFont="1" applyFill="1" applyBorder="1" applyAlignment="1" applyProtection="1">
      <alignment vertical="center" shrinkToFit="1"/>
      <protection locked="0"/>
    </xf>
    <xf numFmtId="0" fontId="4" fillId="6" borderId="42" xfId="0" applyFont="1" applyFill="1" applyBorder="1" applyAlignment="1">
      <alignment vertical="center" wrapText="1"/>
    </xf>
    <xf numFmtId="0" fontId="4" fillId="6" borderId="11" xfId="0" applyFont="1" applyFill="1" applyBorder="1" applyAlignment="1">
      <alignment horizontal="left" vertical="center" wrapText="1" indent="3"/>
    </xf>
    <xf numFmtId="3" fontId="2" fillId="3" borderId="33" xfId="0" applyNumberFormat="1" applyFont="1" applyFill="1" applyBorder="1" applyAlignment="1" applyProtection="1">
      <alignment vertical="center" shrinkToFit="1"/>
      <protection locked="0"/>
    </xf>
    <xf numFmtId="3" fontId="2" fillId="3" borderId="24" xfId="0" applyNumberFormat="1" applyFont="1" applyFill="1" applyBorder="1" applyAlignment="1" applyProtection="1">
      <alignment vertical="center" shrinkToFit="1"/>
      <protection locked="0"/>
    </xf>
    <xf numFmtId="3" fontId="2" fillId="3" borderId="25" xfId="0" applyNumberFormat="1" applyFont="1" applyFill="1" applyBorder="1" applyAlignment="1" applyProtection="1">
      <alignment vertical="center" shrinkToFit="1"/>
      <protection locked="0"/>
    </xf>
    <xf numFmtId="0" fontId="15" fillId="6" borderId="17" xfId="0" applyFont="1" applyFill="1" applyBorder="1" applyAlignment="1">
      <alignment vertical="center" wrapText="1"/>
    </xf>
    <xf numFmtId="0" fontId="4" fillId="6" borderId="33" xfId="0" applyFont="1" applyFill="1" applyBorder="1" applyAlignment="1">
      <alignment horizontal="left" vertical="center" wrapText="1" indent="1"/>
    </xf>
    <xf numFmtId="0" fontId="4" fillId="6" borderId="25" xfId="0" applyFont="1" applyFill="1" applyBorder="1" applyAlignment="1">
      <alignment horizontal="left" vertical="center" wrapText="1" indent="1"/>
    </xf>
    <xf numFmtId="4" fontId="2" fillId="3" borderId="35" xfId="0" applyNumberFormat="1" applyFont="1" applyFill="1" applyBorder="1" applyAlignment="1" applyProtection="1">
      <alignment vertical="center" shrinkToFit="1"/>
      <protection locked="0"/>
    </xf>
    <xf numFmtId="0" fontId="2" fillId="6" borderId="19" xfId="0" applyFont="1" applyFill="1" applyBorder="1" applyAlignment="1" applyProtection="1">
      <alignment vertical="top"/>
      <protection hidden="1"/>
    </xf>
    <xf numFmtId="0" fontId="2" fillId="6" borderId="18" xfId="0" applyFont="1" applyFill="1" applyBorder="1" applyAlignment="1" applyProtection="1">
      <alignment horizontal="center" vertical="center"/>
    </xf>
    <xf numFmtId="0" fontId="4" fillId="6" borderId="24" xfId="0" applyFont="1" applyFill="1" applyBorder="1" applyAlignment="1">
      <alignment horizontal="left" vertical="center" wrapText="1" indent="1"/>
    </xf>
    <xf numFmtId="4" fontId="2" fillId="3" borderId="25" xfId="0" applyNumberFormat="1" applyFont="1" applyFill="1" applyBorder="1" applyAlignment="1" applyProtection="1">
      <alignment vertical="center" shrinkToFit="1"/>
      <protection locked="0"/>
    </xf>
    <xf numFmtId="0" fontId="28" fillId="5" borderId="0" xfId="0" applyFont="1" applyFill="1"/>
    <xf numFmtId="0" fontId="28" fillId="5" borderId="0" xfId="0" quotePrefix="1" applyFont="1" applyFill="1"/>
    <xf numFmtId="0" fontId="29" fillId="0" borderId="0" xfId="0" applyFont="1"/>
    <xf numFmtId="0" fontId="28" fillId="0" borderId="0" xfId="0" applyFont="1"/>
    <xf numFmtId="0" fontId="28" fillId="0" borderId="0" xfId="0" applyFont="1" applyAlignment="1"/>
    <xf numFmtId="0" fontId="28" fillId="0" borderId="0" xfId="0" applyFont="1" applyAlignment="1">
      <alignment vertical="top"/>
    </xf>
    <xf numFmtId="0" fontId="28" fillId="6" borderId="0" xfId="0" applyFont="1" applyFill="1"/>
    <xf numFmtId="0" fontId="28" fillId="3" borderId="0" xfId="0" applyFont="1" applyFill="1"/>
    <xf numFmtId="0" fontId="28" fillId="4" borderId="0" xfId="0" applyFont="1" applyFill="1"/>
    <xf numFmtId="0" fontId="4" fillId="0" borderId="0" xfId="0" applyFont="1" applyFill="1" applyBorder="1" applyAlignment="1">
      <alignment horizontal="left" vertical="center" wrapText="1"/>
    </xf>
    <xf numFmtId="0" fontId="9" fillId="6" borderId="13" xfId="0" applyFont="1" applyFill="1" applyBorder="1" applyAlignment="1" applyProtection="1">
      <alignment vertical="center" wrapText="1"/>
    </xf>
    <xf numFmtId="0" fontId="15" fillId="6" borderId="18" xfId="0" applyFont="1" applyFill="1" applyBorder="1" applyAlignment="1">
      <alignment horizontal="left" vertical="center" wrapText="1"/>
    </xf>
    <xf numFmtId="4" fontId="2" fillId="3" borderId="36" xfId="0" applyNumberFormat="1" applyFont="1" applyFill="1" applyBorder="1" applyAlignment="1" applyProtection="1">
      <alignment vertical="center" shrinkToFit="1"/>
      <protection locked="0"/>
    </xf>
    <xf numFmtId="0" fontId="4" fillId="6" borderId="40" xfId="0" applyFont="1" applyFill="1" applyBorder="1" applyAlignment="1">
      <alignment vertical="center" wrapText="1"/>
    </xf>
    <xf numFmtId="0" fontId="17" fillId="0" borderId="0" xfId="1" applyAlignment="1">
      <alignment horizontal="left" vertical="center" wrapText="1"/>
    </xf>
    <xf numFmtId="0" fontId="21" fillId="2" borderId="0" xfId="0" applyFont="1" applyFill="1" applyBorder="1" applyAlignment="1" applyProtection="1">
      <alignment vertical="center"/>
    </xf>
    <xf numFmtId="4" fontId="2" fillId="3" borderId="1" xfId="0" applyNumberFormat="1" applyFont="1" applyFill="1" applyBorder="1" applyAlignment="1" applyProtection="1">
      <alignment vertical="center" shrinkToFit="1"/>
      <protection locked="0"/>
    </xf>
    <xf numFmtId="0" fontId="3" fillId="4" borderId="1" xfId="0" applyFont="1" applyFill="1" applyBorder="1" applyAlignment="1" applyProtection="1">
      <alignment vertical="center"/>
    </xf>
    <xf numFmtId="4" fontId="2" fillId="3" borderId="50" xfId="0" applyNumberFormat="1" applyFont="1" applyFill="1" applyBorder="1" applyAlignment="1" applyProtection="1">
      <alignment vertical="center" shrinkToFit="1"/>
      <protection locked="0"/>
    </xf>
    <xf numFmtId="4" fontId="2" fillId="3" borderId="51" xfId="0" applyNumberFormat="1" applyFont="1" applyFill="1" applyBorder="1" applyAlignment="1" applyProtection="1">
      <alignment vertical="center" shrinkToFit="1"/>
      <protection locked="0"/>
    </xf>
    <xf numFmtId="4" fontId="2" fillId="3" borderId="16" xfId="0" applyNumberFormat="1" applyFont="1" applyFill="1" applyBorder="1" applyAlignment="1" applyProtection="1">
      <alignment vertical="center" shrinkToFit="1"/>
      <protection locked="0"/>
    </xf>
    <xf numFmtId="0" fontId="15" fillId="6" borderId="48" xfId="0" applyFont="1" applyFill="1" applyBorder="1" applyAlignment="1">
      <alignment vertical="center" wrapText="1"/>
    </xf>
    <xf numFmtId="0" fontId="15" fillId="6" borderId="18" xfId="0" applyFont="1" applyFill="1" applyBorder="1" applyAlignment="1">
      <alignment vertical="center" wrapText="1"/>
    </xf>
    <xf numFmtId="0" fontId="2" fillId="0" borderId="0" xfId="0" applyFont="1" applyAlignment="1">
      <alignment horizontal="left" vertical="center" indent="3"/>
    </xf>
    <xf numFmtId="3" fontId="2" fillId="3" borderId="15" xfId="0" applyNumberFormat="1" applyFont="1" applyFill="1" applyBorder="1" applyAlignment="1" applyProtection="1">
      <alignment vertical="center" wrapText="1" shrinkToFit="1"/>
      <protection locked="0"/>
    </xf>
    <xf numFmtId="3" fontId="2" fillId="3" borderId="11" xfId="0" applyNumberFormat="1" applyFont="1" applyFill="1" applyBorder="1" applyAlignment="1" applyProtection="1">
      <alignment vertical="center" wrapText="1" shrinkToFit="1"/>
      <protection locked="0"/>
    </xf>
    <xf numFmtId="0" fontId="31" fillId="2" borderId="0" xfId="0" applyFont="1" applyFill="1" applyBorder="1" applyAlignment="1" applyProtection="1">
      <alignment vertical="center"/>
    </xf>
    <xf numFmtId="0" fontId="22" fillId="4" borderId="1" xfId="0" applyFont="1" applyFill="1" applyBorder="1" applyAlignment="1" applyProtection="1">
      <alignment horizontal="right" vertical="center"/>
    </xf>
    <xf numFmtId="3" fontId="2" fillId="4" borderId="10" xfId="0" applyNumberFormat="1" applyFont="1" applyFill="1" applyBorder="1" applyAlignment="1" applyProtection="1">
      <alignment vertical="center" shrinkToFit="1"/>
    </xf>
    <xf numFmtId="3" fontId="2" fillId="4" borderId="12" xfId="0" applyNumberFormat="1" applyFont="1" applyFill="1" applyBorder="1" applyAlignment="1" applyProtection="1">
      <alignment vertical="center" shrinkToFit="1"/>
    </xf>
    <xf numFmtId="0" fontId="15" fillId="4" borderId="17" xfId="0" applyFont="1" applyFill="1" applyBorder="1" applyAlignment="1">
      <alignment vertical="center" wrapText="1"/>
    </xf>
    <xf numFmtId="0" fontId="2" fillId="4" borderId="1" xfId="0" applyFont="1" applyFill="1" applyBorder="1" applyAlignment="1"/>
    <xf numFmtId="0" fontId="4" fillId="6" borderId="24" xfId="0" applyFont="1" applyFill="1" applyBorder="1" applyAlignment="1">
      <alignment horizontal="left" vertical="center" wrapText="1" indent="2"/>
    </xf>
    <xf numFmtId="0" fontId="4" fillId="6" borderId="24" xfId="0" applyFont="1" applyFill="1" applyBorder="1" applyAlignment="1">
      <alignment horizontal="left" vertical="center" wrapText="1" indent="4"/>
    </xf>
    <xf numFmtId="0" fontId="21" fillId="2" borderId="0" xfId="0" applyFont="1" applyFill="1" applyBorder="1" applyAlignment="1" applyProtection="1">
      <alignment vertical="center"/>
    </xf>
    <xf numFmtId="0" fontId="20" fillId="0" borderId="0" xfId="1" applyFont="1" applyAlignment="1">
      <alignment horizontal="left"/>
    </xf>
    <xf numFmtId="0" fontId="32" fillId="0" borderId="43" xfId="0" applyFont="1" applyBorder="1" applyAlignment="1">
      <alignment vertical="center" wrapText="1"/>
    </xf>
    <xf numFmtId="0" fontId="3" fillId="2" borderId="0" xfId="0" applyFont="1" applyFill="1" applyBorder="1" applyAlignment="1" applyProtection="1">
      <alignment vertical="center"/>
    </xf>
    <xf numFmtId="0" fontId="20" fillId="0" borderId="0" xfId="1" applyFont="1" applyAlignment="1">
      <alignment vertical="top"/>
    </xf>
    <xf numFmtId="0" fontId="23" fillId="2" borderId="53" xfId="0" applyFont="1" applyFill="1" applyBorder="1" applyAlignment="1" applyProtection="1">
      <alignment vertical="center"/>
    </xf>
    <xf numFmtId="0" fontId="22" fillId="2" borderId="53" xfId="0" applyFont="1" applyFill="1" applyBorder="1" applyAlignment="1" applyProtection="1">
      <alignment horizontal="right" vertical="center"/>
    </xf>
    <xf numFmtId="0" fontId="3" fillId="2" borderId="0" xfId="0" applyFont="1" applyFill="1" applyBorder="1" applyAlignment="1" applyProtection="1">
      <alignment vertical="center"/>
    </xf>
    <xf numFmtId="0" fontId="21" fillId="2" borderId="0" xfId="0" applyFont="1" applyFill="1" applyBorder="1" applyAlignment="1" applyProtection="1">
      <alignment vertical="center"/>
    </xf>
    <xf numFmtId="164" fontId="14" fillId="3" borderId="1" xfId="0" applyNumberFormat="1" applyFont="1" applyFill="1" applyBorder="1" applyAlignment="1" applyProtection="1">
      <protection locked="0"/>
    </xf>
    <xf numFmtId="0" fontId="4" fillId="6" borderId="57" xfId="0" applyFont="1" applyFill="1" applyBorder="1" applyAlignment="1">
      <alignment vertical="center" wrapText="1"/>
    </xf>
    <xf numFmtId="164" fontId="14" fillId="3" borderId="50" xfId="0" applyNumberFormat="1" applyFont="1" applyFill="1" applyBorder="1" applyAlignment="1" applyProtection="1">
      <protection locked="0"/>
    </xf>
    <xf numFmtId="0" fontId="2" fillId="0" borderId="0" xfId="0" applyFont="1" applyAlignment="1">
      <alignment wrapText="1"/>
    </xf>
    <xf numFmtId="0" fontId="2" fillId="0" borderId="0" xfId="0" quotePrefix="1" applyFont="1" applyAlignment="1">
      <alignment vertical="center"/>
    </xf>
    <xf numFmtId="0" fontId="3" fillId="2" borderId="0" xfId="0" applyFont="1" applyFill="1" applyBorder="1" applyAlignment="1" applyProtection="1">
      <alignment vertical="center"/>
    </xf>
    <xf numFmtId="3" fontId="2" fillId="3" borderId="13" xfId="0" applyNumberFormat="1" applyFont="1" applyFill="1" applyBorder="1" applyAlignment="1" applyProtection="1">
      <alignment vertical="center" wrapText="1" shrinkToFit="1"/>
      <protection locked="0"/>
    </xf>
    <xf numFmtId="4" fontId="2" fillId="3" borderId="34" xfId="0" applyNumberFormat="1" applyFont="1" applyFill="1" applyBorder="1" applyAlignment="1" applyProtection="1">
      <alignment vertical="center" wrapText="1" shrinkToFit="1"/>
      <protection locked="0"/>
    </xf>
    <xf numFmtId="0" fontId="29" fillId="0" borderId="0" xfId="0" applyFont="1" applyAlignment="1">
      <alignment vertical="top"/>
    </xf>
    <xf numFmtId="0" fontId="33" fillId="0" borderId="0" xfId="0" applyFont="1" applyAlignment="1">
      <alignment vertical="top"/>
    </xf>
    <xf numFmtId="4" fontId="2" fillId="3" borderId="27" xfId="0" applyNumberFormat="1" applyFont="1" applyFill="1" applyBorder="1" applyAlignment="1" applyProtection="1">
      <alignment vertical="center" shrinkToFit="1"/>
      <protection locked="0"/>
    </xf>
    <xf numFmtId="0" fontId="34" fillId="0" borderId="0" xfId="0" applyFont="1" applyFill="1" applyAlignment="1">
      <alignment vertical="center"/>
    </xf>
    <xf numFmtId="0" fontId="4" fillId="6" borderId="54" xfId="0" applyFont="1" applyFill="1" applyBorder="1" applyAlignment="1">
      <alignment horizontal="left" vertical="center" wrapText="1" indent="1"/>
    </xf>
    <xf numFmtId="0" fontId="3" fillId="2" borderId="0" xfId="0" applyFont="1" applyFill="1" applyBorder="1" applyAlignment="1" applyProtection="1">
      <alignment vertical="center"/>
    </xf>
    <xf numFmtId="0" fontId="23" fillId="2" borderId="0" xfId="0" applyFont="1" applyFill="1" applyBorder="1" applyAlignment="1" applyProtection="1">
      <alignment vertical="center"/>
    </xf>
    <xf numFmtId="0" fontId="10" fillId="6" borderId="17" xfId="0" applyFont="1" applyFill="1" applyBorder="1" applyAlignment="1">
      <alignment vertical="top" wrapText="1"/>
    </xf>
    <xf numFmtId="0" fontId="10" fillId="6" borderId="18" xfId="0" applyFont="1" applyFill="1" applyBorder="1" applyAlignment="1">
      <alignment vertical="center" wrapText="1"/>
    </xf>
    <xf numFmtId="0" fontId="19" fillId="0" borderId="0" xfId="0" applyFont="1" applyAlignment="1">
      <alignment vertical="center"/>
    </xf>
    <xf numFmtId="0" fontId="14" fillId="0" borderId="0" xfId="0" applyFont="1" applyAlignment="1"/>
    <xf numFmtId="0" fontId="15" fillId="6" borderId="8" xfId="0" applyFont="1" applyFill="1" applyBorder="1" applyAlignment="1">
      <alignment vertical="center" wrapText="1"/>
    </xf>
    <xf numFmtId="0" fontId="5" fillId="0" borderId="0" xfId="0" applyFont="1" applyAlignment="1">
      <alignment vertical="center"/>
    </xf>
    <xf numFmtId="0" fontId="3" fillId="2" borderId="0" xfId="0" applyFont="1" applyFill="1" applyBorder="1" applyAlignment="1" applyProtection="1">
      <alignment vertical="center"/>
    </xf>
    <xf numFmtId="0" fontId="15" fillId="6" borderId="17" xfId="0" applyFont="1" applyFill="1" applyBorder="1" applyAlignment="1">
      <alignment horizontal="left" vertical="center" wrapText="1"/>
    </xf>
    <xf numFmtId="0" fontId="15" fillId="6" borderId="49" xfId="0" applyFont="1" applyFill="1" applyBorder="1" applyAlignment="1">
      <alignment vertical="center" wrapText="1"/>
    </xf>
    <xf numFmtId="0" fontId="15" fillId="6" borderId="52" xfId="0" applyFont="1" applyFill="1" applyBorder="1" applyAlignment="1">
      <alignment vertical="center" wrapText="1"/>
    </xf>
    <xf numFmtId="0" fontId="4" fillId="6" borderId="26" xfId="0" applyFont="1" applyFill="1" applyBorder="1" applyAlignment="1">
      <alignment vertical="center" wrapText="1"/>
    </xf>
    <xf numFmtId="0" fontId="23" fillId="2" borderId="0" xfId="0" applyFont="1" applyFill="1" applyBorder="1" applyAlignment="1" applyProtection="1">
      <alignment vertical="center"/>
    </xf>
    <xf numFmtId="3" fontId="2" fillId="3" borderId="1" xfId="0" applyNumberFormat="1" applyFont="1" applyFill="1" applyBorder="1" applyAlignment="1" applyProtection="1">
      <alignment vertical="center" wrapText="1" shrinkToFit="1"/>
      <protection locked="0"/>
    </xf>
    <xf numFmtId="3" fontId="2" fillId="3" borderId="9" xfId="0" applyNumberFormat="1" applyFont="1" applyFill="1" applyBorder="1" applyAlignment="1" applyProtection="1">
      <alignment vertical="center" wrapText="1" shrinkToFit="1"/>
      <protection locked="0"/>
    </xf>
    <xf numFmtId="3" fontId="2" fillId="3" borderId="56" xfId="0" applyNumberFormat="1" applyFont="1" applyFill="1" applyBorder="1" applyAlignment="1" applyProtection="1">
      <alignment vertical="center" wrapText="1" shrinkToFit="1"/>
      <protection locked="0"/>
    </xf>
    <xf numFmtId="3" fontId="2" fillId="3" borderId="50" xfId="0" applyNumberFormat="1" applyFont="1" applyFill="1" applyBorder="1" applyAlignment="1" applyProtection="1">
      <alignment vertical="center" wrapText="1" shrinkToFit="1"/>
      <protection locked="0"/>
    </xf>
    <xf numFmtId="4" fontId="2" fillId="3" borderId="8" xfId="0" applyNumberFormat="1" applyFont="1" applyFill="1" applyBorder="1" applyAlignment="1" applyProtection="1">
      <alignment vertical="center" shrinkToFit="1"/>
      <protection locked="0"/>
    </xf>
    <xf numFmtId="4" fontId="2" fillId="3" borderId="18" xfId="0" applyNumberFormat="1" applyFont="1" applyFill="1" applyBorder="1" applyAlignment="1" applyProtection="1">
      <alignment vertical="center" shrinkToFit="1"/>
      <protection locked="0"/>
    </xf>
    <xf numFmtId="3" fontId="2" fillId="3" borderId="56" xfId="0" applyNumberFormat="1" applyFont="1" applyFill="1" applyBorder="1" applyAlignment="1" applyProtection="1">
      <alignment vertical="center" shrinkToFit="1"/>
      <protection locked="0"/>
    </xf>
    <xf numFmtId="3" fontId="2" fillId="3" borderId="50" xfId="0" applyNumberFormat="1" applyFont="1" applyFill="1" applyBorder="1" applyAlignment="1" applyProtection="1">
      <alignment vertical="center" shrinkToFit="1"/>
      <protection locked="0"/>
    </xf>
    <xf numFmtId="0" fontId="15" fillId="6" borderId="56" xfId="0" applyFont="1" applyFill="1" applyBorder="1" applyAlignment="1">
      <alignment vertical="center" wrapText="1"/>
    </xf>
    <xf numFmtId="4" fontId="2" fillId="3" borderId="18" xfId="0" applyNumberFormat="1" applyFont="1" applyFill="1" applyBorder="1" applyAlignment="1" applyProtection="1">
      <alignment vertical="center" wrapText="1" shrinkToFit="1"/>
      <protection locked="0"/>
    </xf>
    <xf numFmtId="0" fontId="4" fillId="6" borderId="13" xfId="0" applyFont="1" applyFill="1" applyBorder="1" applyAlignment="1">
      <alignment horizontal="left" vertical="center" wrapText="1" indent="4"/>
    </xf>
    <xf numFmtId="3" fontId="2" fillId="3" borderId="1" xfId="0" applyNumberFormat="1" applyFont="1" applyFill="1" applyBorder="1" applyAlignment="1" applyProtection="1">
      <alignment vertical="center" shrinkToFit="1"/>
      <protection locked="0"/>
    </xf>
    <xf numFmtId="0" fontId="4" fillId="6" borderId="22" xfId="0" applyFont="1" applyFill="1" applyBorder="1" applyAlignment="1">
      <alignment vertical="center" wrapText="1"/>
    </xf>
    <xf numFmtId="0" fontId="4" fillId="6" borderId="40" xfId="0" applyFont="1" applyFill="1" applyBorder="1" applyAlignment="1">
      <alignment horizontal="left" vertical="center" wrapText="1" indent="4"/>
    </xf>
    <xf numFmtId="0" fontId="15" fillId="6" borderId="9" xfId="0" applyFont="1" applyFill="1" applyBorder="1" applyAlignment="1">
      <alignment vertical="center" wrapText="1"/>
    </xf>
    <xf numFmtId="3" fontId="2" fillId="3" borderId="51" xfId="0" applyNumberFormat="1" applyFont="1" applyFill="1" applyBorder="1" applyAlignment="1" applyProtection="1">
      <alignment vertical="center" wrapText="1" shrinkToFit="1"/>
      <protection locked="0"/>
    </xf>
    <xf numFmtId="0" fontId="4" fillId="6" borderId="19" xfId="0" applyFont="1" applyFill="1" applyBorder="1" applyAlignment="1">
      <alignment vertical="center" wrapText="1"/>
    </xf>
    <xf numFmtId="0" fontId="15" fillId="6" borderId="62" xfId="0" applyFont="1" applyFill="1" applyBorder="1" applyAlignment="1">
      <alignment vertical="center" wrapText="1"/>
    </xf>
    <xf numFmtId="3" fontId="2" fillId="3" borderId="55" xfId="0" applyNumberFormat="1" applyFont="1" applyFill="1" applyBorder="1" applyAlignment="1" applyProtection="1">
      <alignment vertical="center" shrinkToFit="1"/>
      <protection locked="0"/>
    </xf>
    <xf numFmtId="3" fontId="2" fillId="3" borderId="55" xfId="0" applyNumberFormat="1" applyFont="1" applyFill="1" applyBorder="1" applyAlignment="1" applyProtection="1">
      <alignment vertical="center" wrapText="1" shrinkToFit="1"/>
      <protection locked="0"/>
    </xf>
    <xf numFmtId="4" fontId="2" fillId="3" borderId="18" xfId="0" applyNumberFormat="1" applyFont="1" applyFill="1" applyBorder="1" applyAlignment="1" applyProtection="1">
      <alignment horizontal="left" vertical="center" shrinkToFit="1"/>
      <protection locked="0"/>
    </xf>
    <xf numFmtId="0" fontId="3" fillId="2" borderId="0" xfId="0" applyFont="1" applyFill="1" applyBorder="1" applyAlignment="1" applyProtection="1">
      <alignment vertical="center"/>
    </xf>
    <xf numFmtId="0" fontId="21" fillId="2" borderId="0" xfId="0" applyFont="1" applyFill="1" applyBorder="1" applyAlignment="1" applyProtection="1">
      <alignment vertical="center"/>
    </xf>
    <xf numFmtId="0" fontId="4" fillId="6" borderId="17" xfId="0" applyFont="1" applyFill="1" applyBorder="1" applyAlignment="1">
      <alignment horizontal="left" vertical="center" wrapText="1"/>
    </xf>
    <xf numFmtId="0" fontId="15" fillId="6" borderId="20" xfId="0" applyFont="1" applyFill="1" applyBorder="1" applyAlignment="1">
      <alignment horizontal="left" vertical="center" wrapText="1"/>
    </xf>
    <xf numFmtId="0" fontId="4" fillId="6" borderId="19" xfId="0" applyFont="1" applyFill="1" applyBorder="1" applyAlignment="1">
      <alignment horizontal="left" vertical="center" wrapText="1"/>
    </xf>
    <xf numFmtId="0" fontId="15" fillId="6" borderId="52" xfId="0" applyFont="1" applyFill="1" applyBorder="1" applyAlignment="1">
      <alignment horizontal="left" vertical="center" wrapText="1"/>
    </xf>
    <xf numFmtId="0" fontId="23" fillId="2" borderId="0" xfId="0" applyFont="1" applyFill="1" applyBorder="1" applyAlignment="1" applyProtection="1">
      <alignment vertical="center"/>
    </xf>
    <xf numFmtId="0" fontId="15" fillId="6" borderId="17" xfId="0" applyFont="1" applyFill="1" applyBorder="1" applyAlignment="1">
      <alignment horizontal="left" vertical="center" wrapText="1"/>
    </xf>
    <xf numFmtId="0" fontId="15" fillId="6" borderId="45" xfId="0" applyFont="1" applyFill="1" applyBorder="1" applyAlignment="1">
      <alignment horizontal="left" vertical="center" wrapText="1"/>
    </xf>
    <xf numFmtId="0" fontId="3" fillId="2" borderId="0" xfId="0" applyFont="1" applyFill="1" applyBorder="1" applyAlignment="1" applyProtection="1">
      <alignment vertical="center"/>
    </xf>
    <xf numFmtId="0" fontId="21" fillId="2" borderId="0" xfId="0" applyFont="1" applyFill="1" applyBorder="1" applyAlignment="1" applyProtection="1">
      <alignment vertical="center"/>
    </xf>
    <xf numFmtId="0" fontId="23" fillId="2" borderId="0" xfId="0" applyFont="1" applyFill="1" applyBorder="1" applyAlignment="1" applyProtection="1">
      <alignment vertical="center"/>
    </xf>
    <xf numFmtId="0" fontId="15" fillId="6" borderId="17" xfId="0" applyFont="1" applyFill="1" applyBorder="1" applyAlignment="1">
      <alignment horizontal="left" vertical="center" wrapText="1"/>
    </xf>
    <xf numFmtId="3" fontId="2" fillId="3" borderId="51" xfId="0" applyNumberFormat="1" applyFont="1" applyFill="1" applyBorder="1" applyAlignment="1" applyProtection="1">
      <alignment vertical="center" shrinkToFit="1"/>
      <protection locked="0"/>
    </xf>
    <xf numFmtId="0" fontId="37" fillId="0" borderId="0" xfId="0" applyFont="1" applyAlignment="1"/>
    <xf numFmtId="0" fontId="15" fillId="6" borderId="61" xfId="0" applyFont="1" applyFill="1" applyBorder="1" applyAlignment="1">
      <alignment vertical="center" wrapText="1"/>
    </xf>
    <xf numFmtId="0" fontId="15" fillId="6" borderId="19" xfId="0" applyFont="1" applyFill="1" applyBorder="1" applyAlignment="1">
      <alignment vertical="center" wrapText="1"/>
    </xf>
    <xf numFmtId="0" fontId="15" fillId="6" borderId="17" xfId="0" applyFont="1" applyFill="1" applyBorder="1" applyAlignment="1">
      <alignment vertical="top" wrapText="1"/>
    </xf>
    <xf numFmtId="0" fontId="15" fillId="6" borderId="37" xfId="0" applyFont="1" applyFill="1" applyBorder="1" applyAlignment="1">
      <alignment vertical="center" wrapText="1"/>
    </xf>
    <xf numFmtId="0" fontId="15" fillId="6" borderId="13" xfId="0" applyFont="1" applyFill="1" applyBorder="1" applyAlignment="1">
      <alignment horizontal="left" vertical="center" wrapText="1"/>
    </xf>
    <xf numFmtId="0" fontId="15" fillId="0" borderId="0" xfId="0" applyFont="1" applyFill="1" applyBorder="1" applyAlignment="1">
      <alignment vertical="center" wrapText="1"/>
    </xf>
    <xf numFmtId="0" fontId="2" fillId="4" borderId="19" xfId="0" applyFont="1" applyFill="1" applyBorder="1" applyAlignment="1"/>
    <xf numFmtId="0" fontId="3" fillId="4" borderId="58" xfId="0" applyFont="1" applyFill="1" applyBorder="1" applyAlignment="1" applyProtection="1">
      <alignment vertical="center"/>
    </xf>
    <xf numFmtId="0" fontId="2" fillId="4" borderId="58" xfId="0" applyFont="1" applyFill="1" applyBorder="1" applyAlignment="1"/>
    <xf numFmtId="0" fontId="22" fillId="4" borderId="58" xfId="0" applyFont="1" applyFill="1" applyBorder="1" applyAlignment="1" applyProtection="1">
      <alignment horizontal="right" vertical="center"/>
    </xf>
    <xf numFmtId="0" fontId="17" fillId="4" borderId="58" xfId="1" applyFill="1" applyBorder="1" applyAlignment="1"/>
    <xf numFmtId="0" fontId="17" fillId="4" borderId="58" xfId="1" applyFill="1" applyBorder="1" applyAlignment="1">
      <alignment horizontal="left"/>
    </xf>
    <xf numFmtId="0" fontId="15" fillId="6" borderId="8" xfId="0" applyFont="1" applyFill="1" applyBorder="1" applyAlignment="1">
      <alignment horizontal="left" vertical="center" wrapText="1"/>
    </xf>
    <xf numFmtId="4" fontId="2" fillId="3" borderId="20" xfId="0" applyNumberFormat="1" applyFont="1" applyFill="1" applyBorder="1" applyAlignment="1" applyProtection="1">
      <alignment vertical="center" shrinkToFit="1"/>
      <protection locked="0"/>
    </xf>
    <xf numFmtId="0" fontId="2" fillId="0" borderId="5" xfId="0" applyFont="1" applyBorder="1" applyAlignment="1"/>
    <xf numFmtId="0" fontId="3" fillId="2" borderId="5" xfId="0" applyFont="1" applyFill="1" applyBorder="1" applyAlignment="1" applyProtection="1">
      <alignment vertical="center"/>
    </xf>
    <xf numFmtId="0" fontId="21" fillId="2" borderId="5" xfId="0" applyFont="1" applyFill="1" applyBorder="1" applyAlignment="1" applyProtection="1">
      <alignment vertical="center"/>
    </xf>
    <xf numFmtId="0" fontId="2" fillId="2" borderId="0" xfId="0" applyFont="1" applyFill="1" applyBorder="1" applyProtection="1"/>
    <xf numFmtId="0" fontId="22" fillId="2" borderId="5" xfId="0" applyFont="1" applyFill="1" applyBorder="1" applyAlignment="1" applyProtection="1">
      <alignment horizontal="right" vertical="center"/>
    </xf>
    <xf numFmtId="0" fontId="17" fillId="0" borderId="5" xfId="1" applyBorder="1" applyAlignment="1"/>
    <xf numFmtId="0" fontId="17" fillId="0" borderId="5" xfId="1" applyBorder="1" applyAlignment="1">
      <alignment horizontal="left"/>
    </xf>
    <xf numFmtId="0" fontId="3" fillId="2" borderId="5" xfId="0" applyFont="1" applyFill="1" applyBorder="1" applyAlignment="1" applyProtection="1">
      <alignment vertical="top"/>
    </xf>
    <xf numFmtId="0" fontId="24" fillId="2" borderId="5" xfId="0" applyFont="1" applyFill="1" applyBorder="1" applyAlignment="1" applyProtection="1">
      <alignment vertical="top"/>
    </xf>
    <xf numFmtId="0" fontId="2" fillId="0" borderId="5" xfId="0" applyFont="1" applyBorder="1" applyAlignment="1">
      <alignment vertical="top"/>
    </xf>
    <xf numFmtId="0" fontId="37" fillId="0" borderId="5" xfId="0" applyFont="1" applyBorder="1" applyAlignment="1">
      <alignment vertical="top"/>
    </xf>
    <xf numFmtId="0" fontId="2" fillId="0" borderId="0" xfId="0" applyFont="1" applyBorder="1" applyAlignment="1"/>
    <xf numFmtId="0" fontId="37" fillId="0" borderId="0" xfId="0" applyFont="1" applyBorder="1" applyAlignment="1"/>
    <xf numFmtId="0" fontId="20" fillId="0" borderId="5" xfId="1" applyFont="1" applyBorder="1" applyAlignment="1"/>
    <xf numFmtId="0" fontId="2" fillId="0" borderId="0" xfId="0" applyFont="1" applyFill="1" applyBorder="1" applyAlignment="1"/>
    <xf numFmtId="0" fontId="2" fillId="0" borderId="5" xfId="0" applyFont="1" applyBorder="1" applyAlignment="1">
      <alignment vertical="center"/>
    </xf>
    <xf numFmtId="0" fontId="20" fillId="0" borderId="5" xfId="1" applyFont="1" applyBorder="1" applyAlignment="1">
      <alignment vertical="center"/>
    </xf>
    <xf numFmtId="0" fontId="9" fillId="2" borderId="5" xfId="0" applyFont="1" applyFill="1" applyBorder="1" applyAlignment="1" applyProtection="1">
      <alignment horizontal="right" vertical="center"/>
    </xf>
    <xf numFmtId="0" fontId="20" fillId="0" borderId="5" xfId="1" applyFont="1" applyBorder="1" applyAlignment="1">
      <alignment horizontal="left"/>
    </xf>
    <xf numFmtId="3" fontId="2" fillId="0" borderId="0" xfId="0" applyNumberFormat="1" applyFont="1" applyProtection="1"/>
    <xf numFmtId="0" fontId="42" fillId="0" borderId="0" xfId="0" applyFont="1" applyAlignment="1">
      <alignment horizontal="left" vertical="top"/>
    </xf>
    <xf numFmtId="0" fontId="42" fillId="0" borderId="0" xfId="0" applyFont="1" applyAlignment="1">
      <alignment vertical="top" wrapText="1"/>
    </xf>
    <xf numFmtId="0" fontId="42" fillId="0" borderId="0" xfId="0" applyFont="1" applyAlignment="1">
      <alignment vertical="top"/>
    </xf>
    <xf numFmtId="0" fontId="41" fillId="0" borderId="0" xfId="0" applyFont="1" applyAlignment="1" applyProtection="1">
      <protection hidden="1"/>
    </xf>
    <xf numFmtId="0" fontId="2" fillId="0" borderId="0" xfId="0" applyFont="1" applyAlignment="1" applyProtection="1">
      <alignment vertical="center"/>
      <protection hidden="1"/>
    </xf>
    <xf numFmtId="0" fontId="2" fillId="0" borderId="1" xfId="0" applyNumberFormat="1" applyFont="1" applyBorder="1" applyAlignment="1" applyProtection="1">
      <alignment vertical="top"/>
      <protection hidden="1"/>
    </xf>
    <xf numFmtId="0" fontId="2" fillId="0" borderId="0" xfId="0" applyFont="1" applyAlignment="1" applyProtection="1">
      <alignment vertical="top"/>
      <protection hidden="1"/>
    </xf>
    <xf numFmtId="0" fontId="2" fillId="0" borderId="1" xfId="0" applyFont="1" applyBorder="1" applyAlignment="1" applyProtection="1">
      <alignment vertical="top"/>
      <protection hidden="1"/>
    </xf>
    <xf numFmtId="0" fontId="41" fillId="0" borderId="0" xfId="0" applyFont="1" applyAlignment="1" applyProtection="1">
      <alignment vertical="top" wrapText="1"/>
      <protection hidden="1"/>
    </xf>
    <xf numFmtId="0" fontId="41" fillId="0" borderId="0" xfId="0" applyFont="1" applyAlignment="1" applyProtection="1">
      <alignment vertical="top"/>
      <protection hidden="1"/>
    </xf>
    <xf numFmtId="0" fontId="3" fillId="2" borderId="0" xfId="0" applyFont="1" applyFill="1" applyBorder="1" applyAlignment="1" applyProtection="1">
      <alignment vertical="center"/>
    </xf>
    <xf numFmtId="0" fontId="21" fillId="2" borderId="0" xfId="0" applyFont="1" applyFill="1" applyBorder="1" applyAlignment="1" applyProtection="1">
      <alignment vertical="center"/>
    </xf>
    <xf numFmtId="0" fontId="23" fillId="2" borderId="0" xfId="0" applyFont="1" applyFill="1" applyBorder="1" applyAlignment="1" applyProtection="1">
      <alignment vertical="center"/>
    </xf>
    <xf numFmtId="0" fontId="43" fillId="0" borderId="0" xfId="0" applyFont="1" applyAlignment="1">
      <alignment vertical="center"/>
    </xf>
    <xf numFmtId="0" fontId="22" fillId="0" borderId="0" xfId="0" applyFont="1" applyFill="1" applyBorder="1" applyAlignment="1" applyProtection="1">
      <alignment horizontal="right" vertical="center"/>
    </xf>
    <xf numFmtId="0" fontId="17" fillId="0" borderId="0" xfId="1" applyFill="1" applyBorder="1" applyAlignment="1"/>
    <xf numFmtId="0" fontId="17" fillId="0" borderId="0" xfId="1" applyFill="1" applyBorder="1" applyAlignment="1">
      <alignment horizontal="left"/>
    </xf>
    <xf numFmtId="0" fontId="3" fillId="4" borderId="5" xfId="0" applyFont="1" applyFill="1" applyBorder="1" applyAlignment="1" applyProtection="1">
      <alignment vertical="center"/>
    </xf>
    <xf numFmtId="0" fontId="2" fillId="4" borderId="5" xfId="0" applyFont="1" applyFill="1" applyBorder="1" applyAlignment="1"/>
    <xf numFmtId="0" fontId="7" fillId="2" borderId="0" xfId="0" applyFont="1" applyFill="1" applyBorder="1" applyProtection="1"/>
    <xf numFmtId="0" fontId="23" fillId="2" borderId="0" xfId="0" applyFont="1" applyFill="1" applyBorder="1" applyAlignment="1" applyProtection="1">
      <alignment vertical="center"/>
    </xf>
    <xf numFmtId="0" fontId="23" fillId="2" borderId="0" xfId="0" applyFont="1" applyFill="1" applyBorder="1" applyAlignment="1" applyProtection="1">
      <alignment vertical="center"/>
    </xf>
    <xf numFmtId="0" fontId="33" fillId="0" borderId="0" xfId="0" applyFont="1"/>
    <xf numFmtId="3" fontId="2" fillId="3" borderId="4" xfId="0" applyNumberFormat="1" applyFont="1" applyFill="1" applyBorder="1" applyAlignment="1" applyProtection="1">
      <alignment vertical="center" shrinkToFit="1"/>
      <protection locked="0"/>
    </xf>
    <xf numFmtId="3" fontId="2" fillId="0" borderId="0" xfId="0" applyNumberFormat="1" applyFont="1" applyFill="1" applyBorder="1" applyAlignment="1" applyProtection="1">
      <alignment vertical="center" shrinkToFit="1"/>
    </xf>
    <xf numFmtId="3" fontId="2" fillId="3" borderId="5" xfId="0" applyNumberFormat="1" applyFont="1" applyFill="1" applyBorder="1" applyAlignment="1" applyProtection="1">
      <alignment vertical="center" shrinkToFit="1"/>
      <protection locked="0"/>
    </xf>
    <xf numFmtId="3" fontId="2" fillId="3" borderId="66" xfId="0" applyNumberFormat="1" applyFont="1" applyFill="1" applyBorder="1" applyAlignment="1" applyProtection="1">
      <alignment vertical="center" shrinkToFit="1"/>
      <protection locked="0"/>
    </xf>
    <xf numFmtId="0" fontId="0" fillId="0" borderId="0" xfId="0" applyBorder="1" applyAlignment="1">
      <alignment vertical="top" wrapText="1"/>
    </xf>
    <xf numFmtId="0" fontId="19" fillId="0" borderId="0" xfId="0" applyFont="1" applyAlignment="1">
      <alignment horizontal="left" vertical="top"/>
    </xf>
    <xf numFmtId="0" fontId="19" fillId="0" borderId="43" xfId="0" applyFont="1" applyBorder="1" applyAlignment="1">
      <alignment vertical="top" wrapText="1"/>
    </xf>
    <xf numFmtId="0" fontId="19" fillId="0" borderId="0" xfId="0" applyFont="1" applyBorder="1" applyAlignment="1">
      <alignment vertical="top" wrapText="1"/>
    </xf>
    <xf numFmtId="4" fontId="28" fillId="0" borderId="0" xfId="0" applyNumberFormat="1" applyFont="1"/>
    <xf numFmtId="0" fontId="46" fillId="0" borderId="0" xfId="0" applyFont="1" applyBorder="1" applyAlignment="1">
      <alignment vertical="center"/>
    </xf>
    <xf numFmtId="0" fontId="46" fillId="0" borderId="0" xfId="0" applyFont="1"/>
    <xf numFmtId="0" fontId="46" fillId="0" borderId="0" xfId="0" applyFont="1" applyFill="1" applyBorder="1" applyAlignment="1">
      <alignment vertical="center"/>
    </xf>
    <xf numFmtId="0" fontId="45" fillId="0" borderId="0" xfId="0" applyFont="1" applyAlignment="1" applyProtection="1">
      <alignment vertical="top" wrapText="1"/>
      <protection hidden="1"/>
    </xf>
    <xf numFmtId="0" fontId="2" fillId="0" borderId="0" xfId="0" applyFont="1" applyProtection="1">
      <protection hidden="1"/>
    </xf>
    <xf numFmtId="0" fontId="0" fillId="0" borderId="0" xfId="0" applyProtection="1">
      <protection hidden="1"/>
    </xf>
    <xf numFmtId="0" fontId="0" fillId="0" borderId="0" xfId="0" applyFont="1" applyProtection="1">
      <protection hidden="1"/>
    </xf>
    <xf numFmtId="0" fontId="0" fillId="0" borderId="0" xfId="0" applyFont="1" applyAlignment="1" applyProtection="1">
      <alignment vertical="top"/>
      <protection hidden="1"/>
    </xf>
    <xf numFmtId="0" fontId="20" fillId="0" borderId="9" xfId="1" quotePrefix="1" applyFont="1" applyFill="1" applyBorder="1" applyProtection="1">
      <protection hidden="1"/>
    </xf>
    <xf numFmtId="0" fontId="2" fillId="5" borderId="0" xfId="0" applyFont="1" applyFill="1" applyProtection="1">
      <protection hidden="1"/>
    </xf>
    <xf numFmtId="0" fontId="20" fillId="0" borderId="11" xfId="1" quotePrefix="1" applyFont="1" applyFill="1" applyBorder="1" applyProtection="1">
      <protection hidden="1"/>
    </xf>
    <xf numFmtId="0" fontId="20" fillId="0" borderId="11" xfId="1" applyFont="1" applyFill="1" applyBorder="1" applyProtection="1">
      <protection hidden="1"/>
    </xf>
    <xf numFmtId="0" fontId="2" fillId="5" borderId="0" xfId="0" quotePrefix="1" applyFont="1" applyFill="1" applyProtection="1">
      <protection hidden="1"/>
    </xf>
    <xf numFmtId="0" fontId="0" fillId="5" borderId="0" xfId="0" applyFont="1" applyFill="1" applyProtection="1">
      <protection hidden="1"/>
    </xf>
    <xf numFmtId="4" fontId="2" fillId="3" borderId="13" xfId="0" applyNumberFormat="1" applyFont="1" applyFill="1" applyBorder="1" applyAlignment="1" applyProtection="1">
      <alignment vertical="center" shrinkToFit="1"/>
      <protection locked="0"/>
    </xf>
    <xf numFmtId="0" fontId="2" fillId="0" borderId="0" xfId="0" applyFont="1" applyFill="1" applyBorder="1" applyAlignment="1">
      <alignment vertical="center"/>
    </xf>
    <xf numFmtId="0" fontId="4" fillId="0" borderId="0" xfId="0" applyFont="1" applyFill="1" applyBorder="1" applyAlignment="1">
      <alignment vertical="center" wrapText="1"/>
    </xf>
    <xf numFmtId="0" fontId="23" fillId="2" borderId="0" xfId="0" applyFont="1" applyFill="1" applyBorder="1" applyAlignment="1" applyProtection="1">
      <alignment vertical="center"/>
    </xf>
    <xf numFmtId="4" fontId="2" fillId="3" borderId="8" xfId="0" applyNumberFormat="1" applyFont="1" applyFill="1" applyBorder="1" applyAlignment="1" applyProtection="1">
      <alignment vertical="center" shrinkToFit="1"/>
      <protection hidden="1"/>
    </xf>
    <xf numFmtId="4" fontId="14" fillId="3" borderId="59" xfId="0" applyNumberFormat="1" applyFont="1" applyFill="1" applyBorder="1" applyAlignment="1" applyProtection="1">
      <protection locked="0"/>
    </xf>
    <xf numFmtId="4" fontId="14" fillId="3" borderId="2" xfId="0" applyNumberFormat="1" applyFont="1" applyFill="1" applyBorder="1" applyAlignment="1" applyProtection="1">
      <protection locked="0"/>
    </xf>
    <xf numFmtId="4" fontId="14" fillId="3" borderId="60" xfId="0" applyNumberFormat="1" applyFont="1" applyFill="1" applyBorder="1" applyAlignment="1" applyProtection="1">
      <protection locked="0"/>
    </xf>
    <xf numFmtId="4" fontId="14" fillId="3" borderId="51" xfId="0" applyNumberFormat="1" applyFont="1" applyFill="1" applyBorder="1" applyAlignment="1" applyProtection="1">
      <protection locked="0"/>
    </xf>
    <xf numFmtId="4" fontId="14" fillId="3" borderId="1" xfId="0" applyNumberFormat="1" applyFont="1" applyFill="1" applyBorder="1" applyAlignment="1" applyProtection="1">
      <protection locked="0"/>
    </xf>
    <xf numFmtId="4" fontId="14" fillId="3" borderId="55" xfId="0" applyNumberFormat="1" applyFont="1" applyFill="1" applyBorder="1" applyAlignment="1" applyProtection="1">
      <protection locked="0"/>
    </xf>
    <xf numFmtId="4" fontId="14" fillId="3" borderId="50" xfId="0" applyNumberFormat="1" applyFont="1" applyFill="1" applyBorder="1" applyAlignment="1" applyProtection="1">
      <protection locked="0"/>
    </xf>
    <xf numFmtId="4" fontId="14" fillId="3" borderId="12" xfId="0" applyNumberFormat="1" applyFont="1" applyFill="1" applyBorder="1" applyAlignment="1" applyProtection="1">
      <protection locked="0"/>
    </xf>
    <xf numFmtId="4" fontId="14" fillId="3" borderId="14" xfId="0" applyNumberFormat="1" applyFont="1" applyFill="1" applyBorder="1" applyAlignment="1" applyProtection="1">
      <protection locked="0"/>
    </xf>
    <xf numFmtId="4" fontId="3" fillId="2" borderId="0" xfId="0" applyNumberFormat="1" applyFont="1" applyFill="1" applyBorder="1" applyAlignment="1" applyProtection="1">
      <alignment vertical="center"/>
    </xf>
    <xf numFmtId="0" fontId="23" fillId="2" borderId="0" xfId="0" applyFont="1" applyFill="1" applyBorder="1" applyAlignment="1" applyProtection="1">
      <alignment vertical="center"/>
    </xf>
    <xf numFmtId="0" fontId="20" fillId="0" borderId="0" xfId="1" applyFont="1" applyAlignment="1">
      <alignment vertical="top"/>
    </xf>
    <xf numFmtId="4" fontId="14" fillId="3" borderId="32" xfId="0" applyNumberFormat="1" applyFont="1" applyFill="1" applyBorder="1" applyAlignment="1" applyProtection="1">
      <alignment vertical="center" shrinkToFit="1"/>
      <protection hidden="1"/>
    </xf>
    <xf numFmtId="3" fontId="2" fillId="4" borderId="31" xfId="0" applyNumberFormat="1" applyFont="1" applyFill="1" applyBorder="1" applyAlignment="1" applyProtection="1">
      <alignment vertical="center" shrinkToFit="1"/>
    </xf>
    <xf numFmtId="3" fontId="2" fillId="4" borderId="34" xfId="0" applyNumberFormat="1" applyFont="1" applyFill="1" applyBorder="1" applyAlignment="1" applyProtection="1">
      <alignment vertical="center" shrinkToFit="1"/>
    </xf>
    <xf numFmtId="0" fontId="47" fillId="2" borderId="0" xfId="0" applyFont="1" applyFill="1" applyBorder="1" applyAlignment="1" applyProtection="1">
      <alignment vertical="center"/>
    </xf>
    <xf numFmtId="0" fontId="23" fillId="0" borderId="0" xfId="0" applyFont="1" applyFill="1" applyBorder="1" applyAlignment="1" applyProtection="1">
      <alignment vertical="center"/>
    </xf>
    <xf numFmtId="0" fontId="20" fillId="0" borderId="0" xfId="1" applyFont="1" applyFill="1" applyAlignment="1">
      <alignment horizontal="left"/>
    </xf>
    <xf numFmtId="0" fontId="4" fillId="6" borderId="68" xfId="0" applyFont="1" applyFill="1" applyBorder="1" applyAlignment="1">
      <alignment vertical="center" wrapText="1"/>
    </xf>
    <xf numFmtId="3" fontId="2" fillId="3" borderId="34" xfId="0" applyNumberFormat="1" applyFont="1" applyFill="1" applyBorder="1" applyAlignment="1" applyProtection="1">
      <alignment vertical="center" shrinkToFit="1"/>
      <protection hidden="1"/>
    </xf>
    <xf numFmtId="0" fontId="2" fillId="0" borderId="63" xfId="0" applyFont="1" applyBorder="1" applyAlignment="1" applyProtection="1">
      <alignment horizontal="center"/>
      <protection hidden="1"/>
    </xf>
    <xf numFmtId="2" fontId="2" fillId="0" borderId="51" xfId="0" applyNumberFormat="1" applyFont="1" applyFill="1" applyBorder="1" applyAlignment="1" applyProtection="1">
      <alignment horizontal="center"/>
      <protection hidden="1"/>
    </xf>
    <xf numFmtId="2" fontId="2" fillId="0" borderId="16" xfId="0" applyNumberFormat="1" applyFont="1" applyFill="1" applyBorder="1" applyAlignment="1" applyProtection="1">
      <alignment horizontal="center"/>
      <protection hidden="1"/>
    </xf>
    <xf numFmtId="0" fontId="2" fillId="0" borderId="2" xfId="0" applyFont="1" applyBorder="1" applyAlignment="1" applyProtection="1">
      <alignment horizontal="center"/>
      <protection hidden="1"/>
    </xf>
    <xf numFmtId="0" fontId="1" fillId="6" borderId="8" xfId="0" applyFont="1" applyFill="1" applyBorder="1" applyAlignment="1" applyProtection="1">
      <alignment horizontal="center" vertical="center" wrapText="1"/>
      <protection hidden="1"/>
    </xf>
    <xf numFmtId="0" fontId="1" fillId="6" borderId="18" xfId="0" applyFont="1" applyFill="1" applyBorder="1" applyAlignment="1" applyProtection="1">
      <alignment horizontal="center" vertical="center" wrapText="1"/>
      <protection hidden="1"/>
    </xf>
    <xf numFmtId="0" fontId="14" fillId="6" borderId="42" xfId="0" applyFont="1" applyFill="1" applyBorder="1" applyAlignment="1">
      <alignment vertical="center" wrapText="1"/>
    </xf>
    <xf numFmtId="0" fontId="14" fillId="6" borderId="22" xfId="0" applyFont="1" applyFill="1" applyBorder="1" applyAlignment="1">
      <alignment vertical="center" wrapText="1"/>
    </xf>
    <xf numFmtId="0" fontId="14" fillId="6" borderId="69" xfId="0" applyFont="1" applyFill="1" applyBorder="1" applyAlignment="1">
      <alignment vertical="center" wrapText="1"/>
    </xf>
    <xf numFmtId="0" fontId="14" fillId="6" borderId="40" xfId="0" applyFont="1" applyFill="1" applyBorder="1" applyAlignment="1">
      <alignment vertical="center" wrapText="1"/>
    </xf>
    <xf numFmtId="4" fontId="2" fillId="3" borderId="11" xfId="0" applyNumberFormat="1" applyFont="1" applyFill="1" applyBorder="1" applyAlignment="1" applyProtection="1">
      <alignment vertical="center" shrinkToFit="1"/>
      <protection locked="0"/>
    </xf>
    <xf numFmtId="0" fontId="20" fillId="0" borderId="0" xfId="1" applyFont="1" applyAlignment="1">
      <alignment vertical="center"/>
    </xf>
    <xf numFmtId="0" fontId="17" fillId="0" borderId="0" xfId="1" applyAlignment="1">
      <alignment vertical="center"/>
    </xf>
    <xf numFmtId="0" fontId="2" fillId="0" borderId="0" xfId="0" applyFont="1" applyAlignment="1" applyProtection="1">
      <alignment vertical="center"/>
    </xf>
    <xf numFmtId="0" fontId="48" fillId="0" borderId="0" xfId="1" applyFont="1" applyAlignment="1">
      <alignment vertical="center" wrapText="1"/>
    </xf>
    <xf numFmtId="4" fontId="2" fillId="0" borderId="0" xfId="0" applyNumberFormat="1" applyFont="1" applyFill="1" applyBorder="1" applyAlignment="1" applyProtection="1">
      <alignment vertical="center" shrinkToFit="1"/>
    </xf>
    <xf numFmtId="0" fontId="4" fillId="0" borderId="0" xfId="0" applyFont="1" applyFill="1" applyBorder="1" applyAlignment="1" applyProtection="1">
      <alignment horizontal="left" vertical="center" wrapText="1" indent="3"/>
    </xf>
    <xf numFmtId="0" fontId="45" fillId="0" borderId="0" xfId="0" applyFont="1" applyProtection="1"/>
    <xf numFmtId="0" fontId="2" fillId="0" borderId="0" xfId="0" applyFont="1" applyAlignment="1" applyProtection="1">
      <alignment vertical="top" wrapText="1"/>
    </xf>
    <xf numFmtId="0" fontId="2" fillId="0" borderId="0" xfId="0" applyFont="1" applyFill="1" applyBorder="1" applyAlignment="1" applyProtection="1">
      <alignment vertical="center"/>
    </xf>
    <xf numFmtId="4" fontId="2" fillId="3" borderId="15" xfId="0" applyNumberFormat="1" applyFont="1" applyFill="1" applyBorder="1" applyAlignment="1" applyProtection="1">
      <alignment vertical="center" shrinkToFit="1"/>
      <protection locked="0"/>
    </xf>
    <xf numFmtId="164" fontId="14" fillId="6" borderId="9" xfId="0" applyNumberFormat="1" applyFont="1" applyFill="1" applyBorder="1" applyAlignment="1" applyProtection="1"/>
    <xf numFmtId="164" fontId="14" fillId="6" borderId="11" xfId="0" applyNumberFormat="1" applyFont="1" applyFill="1" applyBorder="1" applyAlignment="1" applyProtection="1"/>
    <xf numFmtId="164" fontId="14" fillId="6" borderId="13" xfId="0" applyNumberFormat="1" applyFont="1" applyFill="1" applyBorder="1" applyAlignment="1" applyProtection="1"/>
    <xf numFmtId="164" fontId="14" fillId="6" borderId="15" xfId="0" applyNumberFormat="1" applyFont="1" applyFill="1" applyBorder="1" applyAlignment="1" applyProtection="1"/>
    <xf numFmtId="164" fontId="14" fillId="6" borderId="26" xfId="0" applyNumberFormat="1" applyFont="1" applyFill="1" applyBorder="1" applyAlignment="1" applyProtection="1"/>
    <xf numFmtId="0" fontId="2" fillId="3" borderId="9" xfId="0" applyFont="1" applyFill="1" applyBorder="1" applyProtection="1">
      <protection locked="0"/>
    </xf>
    <xf numFmtId="2" fontId="2" fillId="3" borderId="10" xfId="0" applyNumberFormat="1" applyFont="1" applyFill="1" applyBorder="1" applyProtection="1">
      <protection locked="0"/>
    </xf>
    <xf numFmtId="0" fontId="2" fillId="3" borderId="11" xfId="0" applyFont="1" applyFill="1" applyBorder="1" applyProtection="1">
      <protection locked="0"/>
    </xf>
    <xf numFmtId="2" fontId="2" fillId="3" borderId="12" xfId="0" applyNumberFormat="1" applyFont="1" applyFill="1" applyBorder="1" applyProtection="1">
      <protection locked="0"/>
    </xf>
    <xf numFmtId="0" fontId="2" fillId="3" borderId="13" xfId="0" applyFont="1" applyFill="1" applyBorder="1" applyProtection="1">
      <protection locked="0"/>
    </xf>
    <xf numFmtId="2" fontId="2" fillId="3" borderId="14" xfId="0" applyNumberFormat="1" applyFont="1" applyFill="1" applyBorder="1" applyProtection="1">
      <protection locked="0"/>
    </xf>
    <xf numFmtId="0" fontId="2" fillId="3" borderId="51" xfId="0" applyFont="1" applyFill="1" applyBorder="1" applyProtection="1">
      <protection locked="0"/>
    </xf>
    <xf numFmtId="2" fontId="2" fillId="3" borderId="16" xfId="0" applyNumberFormat="1" applyFont="1" applyFill="1" applyBorder="1" applyProtection="1">
      <protection locked="0"/>
    </xf>
    <xf numFmtId="0" fontId="2" fillId="3" borderId="1" xfId="0" applyFont="1" applyFill="1" applyBorder="1" applyProtection="1">
      <protection locked="0"/>
    </xf>
    <xf numFmtId="0" fontId="2" fillId="3" borderId="55" xfId="0" applyFont="1" applyFill="1" applyBorder="1" applyProtection="1">
      <protection locked="0"/>
    </xf>
    <xf numFmtId="2" fontId="2" fillId="3" borderId="27" xfId="0" applyNumberFormat="1" applyFont="1" applyFill="1" applyBorder="1" applyProtection="1">
      <protection locked="0"/>
    </xf>
    <xf numFmtId="0" fontId="2" fillId="3" borderId="50" xfId="0" applyFont="1" applyFill="1" applyBorder="1" applyProtection="1">
      <protection locked="0"/>
    </xf>
    <xf numFmtId="3" fontId="14" fillId="3" borderId="51" xfId="0" applyNumberFormat="1" applyFont="1" applyFill="1" applyBorder="1" applyAlignment="1" applyProtection="1">
      <protection locked="0"/>
    </xf>
    <xf numFmtId="3" fontId="14" fillId="3" borderId="1" xfId="0" applyNumberFormat="1" applyFont="1" applyFill="1" applyBorder="1" applyAlignment="1" applyProtection="1">
      <protection locked="0"/>
    </xf>
    <xf numFmtId="3" fontId="14" fillId="3" borderId="55" xfId="0" applyNumberFormat="1" applyFont="1" applyFill="1" applyBorder="1" applyAlignment="1" applyProtection="1">
      <protection locked="0"/>
    </xf>
    <xf numFmtId="3" fontId="14" fillId="3" borderId="50" xfId="0" applyNumberFormat="1" applyFont="1" applyFill="1" applyBorder="1" applyAlignment="1" applyProtection="1">
      <protection locked="0"/>
    </xf>
    <xf numFmtId="0" fontId="9" fillId="3" borderId="33" xfId="0" applyFont="1" applyFill="1" applyBorder="1" applyAlignment="1" applyProtection="1">
      <alignment vertical="center"/>
      <protection locked="0"/>
    </xf>
    <xf numFmtId="2" fontId="9" fillId="3" borderId="25" xfId="0" applyNumberFormat="1" applyFont="1" applyFill="1" applyBorder="1" applyAlignment="1" applyProtection="1">
      <alignment vertical="center"/>
      <protection locked="0"/>
    </xf>
    <xf numFmtId="0" fontId="4" fillId="0" borderId="0" xfId="0" applyFont="1" applyFill="1" applyBorder="1" applyAlignment="1" applyProtection="1">
      <alignment horizontal="left" vertical="center" wrapText="1"/>
    </xf>
    <xf numFmtId="3" fontId="2" fillId="3" borderId="46" xfId="0" applyNumberFormat="1" applyFont="1" applyFill="1" applyBorder="1" applyAlignment="1" applyProtection="1">
      <alignment vertical="center" shrinkToFit="1"/>
      <protection locked="0"/>
    </xf>
    <xf numFmtId="3" fontId="2" fillId="3" borderId="47" xfId="0" applyNumberFormat="1" applyFont="1" applyFill="1" applyBorder="1" applyAlignment="1" applyProtection="1">
      <alignment vertical="center" shrinkToFit="1"/>
      <protection locked="0"/>
    </xf>
    <xf numFmtId="0" fontId="4" fillId="0" borderId="0" xfId="0" applyFont="1" applyFill="1" applyBorder="1" applyAlignment="1" applyProtection="1">
      <alignment horizontal="left" vertical="center" wrapText="1" indent="1"/>
    </xf>
    <xf numFmtId="0" fontId="20" fillId="2" borderId="0" xfId="1" applyFont="1" applyFill="1" applyAlignment="1" applyProtection="1">
      <alignment horizontal="center"/>
    </xf>
    <xf numFmtId="0" fontId="20" fillId="0" borderId="0" xfId="1" applyFont="1" applyAlignment="1">
      <alignment horizontal="center"/>
    </xf>
    <xf numFmtId="0" fontId="20" fillId="0" borderId="0" xfId="1" applyFont="1" applyBorder="1" applyAlignment="1"/>
    <xf numFmtId="0" fontId="17" fillId="0" borderId="0" xfId="1" applyAlignment="1">
      <alignment wrapText="1"/>
    </xf>
    <xf numFmtId="0" fontId="20" fillId="0" borderId="0" xfId="1" applyFont="1" applyAlignment="1">
      <alignment horizontal="center" vertical="center"/>
    </xf>
    <xf numFmtId="0" fontId="9" fillId="2" borderId="5" xfId="0" applyFont="1" applyFill="1" applyBorder="1" applyAlignment="1" applyProtection="1">
      <alignment horizontal="right" vertical="top"/>
    </xf>
    <xf numFmtId="0" fontId="20" fillId="2" borderId="5" xfId="1" applyFont="1" applyFill="1" applyBorder="1" applyAlignment="1" applyProtection="1">
      <alignment vertical="top"/>
    </xf>
    <xf numFmtId="0" fontId="20" fillId="2" borderId="5" xfId="1" applyFont="1" applyFill="1" applyBorder="1" applyAlignment="1" applyProtection="1">
      <alignment horizontal="center" vertical="top" wrapText="1"/>
    </xf>
    <xf numFmtId="0" fontId="17" fillId="0" borderId="5" xfId="1" applyBorder="1" applyAlignment="1">
      <alignment vertical="center"/>
    </xf>
    <xf numFmtId="0" fontId="9" fillId="2" borderId="5" xfId="0" applyFont="1" applyFill="1" applyBorder="1" applyAlignment="1" applyProtection="1">
      <alignment horizontal="center" vertical="center"/>
    </xf>
    <xf numFmtId="0" fontId="20" fillId="0" borderId="5" xfId="1" applyFont="1" applyBorder="1" applyAlignment="1">
      <alignment horizontal="left" vertical="center"/>
    </xf>
    <xf numFmtId="0" fontId="3" fillId="2" borderId="0" xfId="0" applyFont="1" applyFill="1" applyBorder="1" applyAlignment="1" applyProtection="1">
      <alignment vertical="top"/>
    </xf>
    <xf numFmtId="0" fontId="24" fillId="2" borderId="0" xfId="0" applyFont="1" applyFill="1" applyBorder="1" applyAlignment="1" applyProtection="1">
      <alignment vertical="top"/>
    </xf>
    <xf numFmtId="0" fontId="37" fillId="0" borderId="0" xfId="0" applyFont="1" applyAlignment="1">
      <alignment vertical="top"/>
    </xf>
    <xf numFmtId="0" fontId="20" fillId="0" borderId="5" xfId="1" applyFont="1" applyBorder="1" applyAlignment="1">
      <alignment horizontal="left" vertical="top" wrapText="1"/>
    </xf>
    <xf numFmtId="0" fontId="2" fillId="0" borderId="5" xfId="0" applyFont="1" applyBorder="1" applyAlignment="1">
      <alignment horizontal="left" vertical="top"/>
    </xf>
    <xf numFmtId="0" fontId="20" fillId="2" borderId="0" xfId="1" applyFont="1" applyFill="1" applyBorder="1" applyAlignment="1" applyProtection="1">
      <alignment horizontal="center" vertical="center"/>
    </xf>
    <xf numFmtId="0" fontId="3" fillId="2" borderId="5" xfId="0" applyFont="1" applyFill="1" applyBorder="1" applyAlignment="1" applyProtection="1"/>
    <xf numFmtId="0" fontId="20" fillId="0" borderId="5" xfId="1" applyFont="1" applyBorder="1" applyAlignment="1">
      <alignment vertical="top" wrapText="1"/>
    </xf>
    <xf numFmtId="0" fontId="10" fillId="6" borderId="17" xfId="0" applyFont="1" applyFill="1" applyBorder="1" applyAlignment="1">
      <alignment vertical="center" wrapText="1"/>
    </xf>
    <xf numFmtId="0" fontId="10" fillId="6" borderId="58" xfId="0" applyFont="1" applyFill="1" applyBorder="1" applyAlignment="1">
      <alignment vertical="center" wrapText="1"/>
    </xf>
    <xf numFmtId="0" fontId="15" fillId="6" borderId="8" xfId="0" applyFont="1" applyFill="1" applyBorder="1" applyAlignment="1">
      <alignment horizontal="center" vertical="center" wrapText="1"/>
    </xf>
    <xf numFmtId="0" fontId="24" fillId="6" borderId="58" xfId="0" applyFont="1" applyFill="1" applyBorder="1" applyAlignment="1" applyProtection="1">
      <alignment vertical="center" wrapText="1"/>
    </xf>
    <xf numFmtId="0" fontId="14" fillId="6" borderId="33" xfId="0" applyFont="1" applyFill="1" applyBorder="1" applyAlignment="1">
      <alignment vertical="center" wrapText="1"/>
    </xf>
    <xf numFmtId="0" fontId="14" fillId="6" borderId="24" xfId="0" applyFont="1" applyFill="1" applyBorder="1" applyAlignment="1">
      <alignment vertical="center" wrapText="1"/>
    </xf>
    <xf numFmtId="0" fontId="14" fillId="6" borderId="41" xfId="0" applyFont="1" applyFill="1" applyBorder="1" applyAlignment="1">
      <alignment vertical="center" wrapText="1"/>
    </xf>
    <xf numFmtId="0" fontId="14" fillId="6" borderId="25" xfId="0" applyFont="1" applyFill="1" applyBorder="1" applyAlignment="1">
      <alignment vertical="center" wrapText="1"/>
    </xf>
    <xf numFmtId="0" fontId="2" fillId="0" borderId="0" xfId="0" applyFont="1" applyAlignment="1" applyProtection="1">
      <alignment horizontal="left" vertical="center"/>
      <protection locked="0"/>
    </xf>
    <xf numFmtId="0" fontId="2" fillId="0" borderId="0" xfId="0" applyFont="1" applyAlignment="1" applyProtection="1">
      <alignment vertical="center"/>
      <protection locked="0"/>
    </xf>
    <xf numFmtId="0" fontId="2" fillId="0" borderId="0" xfId="0" applyFont="1" applyAlignment="1" applyProtection="1">
      <alignment vertical="top"/>
      <protection locked="0"/>
    </xf>
    <xf numFmtId="0" fontId="2" fillId="0" borderId="0" xfId="0" applyFont="1" applyAlignment="1" applyProtection="1">
      <protection locked="0"/>
    </xf>
    <xf numFmtId="0" fontId="2" fillId="0" borderId="5" xfId="0" applyFont="1" applyBorder="1" applyAlignment="1" applyProtection="1">
      <protection locked="0"/>
    </xf>
    <xf numFmtId="0" fontId="2" fillId="0" borderId="0" xfId="0" applyFont="1" applyProtection="1">
      <protection locked="0"/>
    </xf>
    <xf numFmtId="0" fontId="2" fillId="0" borderId="0" xfId="0" applyFont="1" applyFill="1" applyAlignment="1" applyProtection="1">
      <protection locked="0"/>
    </xf>
    <xf numFmtId="0" fontId="23" fillId="2" borderId="0" xfId="0" applyFont="1" applyFill="1" applyBorder="1" applyAlignment="1" applyProtection="1">
      <alignment vertical="center"/>
    </xf>
    <xf numFmtId="0" fontId="20" fillId="2" borderId="5" xfId="1" applyFont="1" applyFill="1" applyBorder="1" applyAlignment="1" applyProtection="1">
      <alignment horizontal="left" vertical="top" wrapText="1"/>
    </xf>
    <xf numFmtId="0" fontId="2" fillId="0" borderId="0" xfId="0" applyFont="1" applyBorder="1" applyAlignment="1">
      <alignment horizontal="left" vertical="center"/>
    </xf>
    <xf numFmtId="0" fontId="17" fillId="0" borderId="0" xfId="1" applyAlignment="1" applyProtection="1"/>
    <xf numFmtId="0" fontId="2" fillId="0" borderId="0" xfId="0" applyFont="1" applyAlignment="1" applyProtection="1"/>
    <xf numFmtId="0" fontId="20" fillId="0" borderId="0" xfId="1" applyFont="1" applyAlignment="1" applyProtection="1">
      <alignment horizontal="center" vertical="center"/>
    </xf>
    <xf numFmtId="0" fontId="4" fillId="6" borderId="70" xfId="0" applyFont="1" applyFill="1" applyBorder="1" applyAlignment="1">
      <alignment vertical="center" wrapText="1"/>
    </xf>
    <xf numFmtId="0" fontId="15" fillId="6" borderId="72" xfId="0" applyFont="1" applyFill="1" applyBorder="1" applyAlignment="1">
      <alignment vertical="center" wrapText="1"/>
    </xf>
    <xf numFmtId="4" fontId="2" fillId="3" borderId="59" xfId="0" applyNumberFormat="1" applyFont="1" applyFill="1" applyBorder="1" applyAlignment="1" applyProtection="1">
      <alignment vertical="center" shrinkToFit="1"/>
      <protection locked="0"/>
    </xf>
    <xf numFmtId="4" fontId="2" fillId="3" borderId="2" xfId="0" applyNumberFormat="1" applyFont="1" applyFill="1" applyBorder="1" applyAlignment="1" applyProtection="1">
      <alignment vertical="center" shrinkToFit="1"/>
      <protection locked="0"/>
    </xf>
    <xf numFmtId="4" fontId="2" fillId="3" borderId="65" xfId="0" applyNumberFormat="1" applyFont="1" applyFill="1" applyBorder="1" applyAlignment="1" applyProtection="1">
      <alignment vertical="center" shrinkToFit="1"/>
      <protection locked="0"/>
    </xf>
    <xf numFmtId="4" fontId="2" fillId="3" borderId="63" xfId="0" applyNumberFormat="1" applyFont="1" applyFill="1" applyBorder="1" applyAlignment="1" applyProtection="1">
      <alignment vertical="center" shrinkToFit="1"/>
      <protection locked="0"/>
    </xf>
    <xf numFmtId="0" fontId="2" fillId="0" borderId="1" xfId="0" applyFont="1" applyBorder="1" applyAlignment="1" applyProtection="1">
      <alignment vertical="top"/>
    </xf>
    <xf numFmtId="0" fontId="2" fillId="0" borderId="8" xfId="0" applyFont="1" applyBorder="1" applyAlignment="1">
      <alignment vertical="top"/>
    </xf>
    <xf numFmtId="0" fontId="2" fillId="0" borderId="0" xfId="0" applyFont="1" applyBorder="1" applyAlignment="1">
      <alignment horizontal="right" vertical="top"/>
    </xf>
    <xf numFmtId="0" fontId="2" fillId="0" borderId="0" xfId="0" applyFont="1" applyBorder="1" applyAlignment="1">
      <alignment horizontal="left" vertical="top"/>
    </xf>
    <xf numFmtId="0" fontId="20" fillId="0" borderId="0" xfId="1" applyFont="1" applyAlignment="1">
      <alignment vertical="top"/>
    </xf>
    <xf numFmtId="3" fontId="2" fillId="3" borderId="14" xfId="0" applyNumberFormat="1" applyFont="1" applyFill="1" applyBorder="1" applyAlignment="1" applyProtection="1">
      <alignment horizontal="left" vertical="center" wrapText="1" shrinkToFit="1"/>
      <protection locked="0"/>
    </xf>
    <xf numFmtId="3" fontId="2" fillId="3" borderId="1" xfId="0" applyNumberFormat="1" applyFont="1" applyFill="1" applyBorder="1" applyAlignment="1" applyProtection="1">
      <alignment horizontal="left" vertical="center" wrapText="1" shrinkToFit="1"/>
      <protection locked="0"/>
    </xf>
    <xf numFmtId="3" fontId="2" fillId="3" borderId="12" xfId="0" applyNumberFormat="1" applyFont="1" applyFill="1" applyBorder="1" applyAlignment="1" applyProtection="1">
      <alignment horizontal="left" vertical="center" wrapText="1" shrinkToFit="1"/>
      <protection locked="0"/>
    </xf>
    <xf numFmtId="3" fontId="2" fillId="3" borderId="11" xfId="0" applyNumberFormat="1" applyFont="1" applyFill="1" applyBorder="1" applyAlignment="1" applyProtection="1">
      <alignment horizontal="left" vertical="center" wrapText="1" shrinkToFit="1"/>
      <protection locked="0"/>
    </xf>
    <xf numFmtId="3" fontId="2" fillId="3" borderId="13" xfId="0" applyNumberFormat="1" applyFont="1" applyFill="1" applyBorder="1" applyAlignment="1" applyProtection="1">
      <alignment horizontal="left" vertical="center" wrapText="1" shrinkToFit="1"/>
      <protection locked="0"/>
    </xf>
    <xf numFmtId="0" fontId="2" fillId="0" borderId="0" xfId="0" applyFont="1" applyAlignment="1">
      <alignment horizontal="left" vertical="top" wrapText="1"/>
    </xf>
    <xf numFmtId="0" fontId="2" fillId="0" borderId="0" xfId="0" applyFont="1" applyAlignment="1" applyProtection="1">
      <alignment horizontal="right" vertical="center"/>
      <protection locked="0"/>
    </xf>
    <xf numFmtId="0" fontId="2" fillId="0" borderId="0" xfId="0" applyFont="1" applyBorder="1" applyAlignment="1">
      <alignment vertical="top"/>
    </xf>
    <xf numFmtId="0" fontId="17" fillId="0" borderId="0" xfId="1"/>
    <xf numFmtId="0" fontId="50" fillId="0" borderId="0" xfId="0" applyFont="1"/>
    <xf numFmtId="3" fontId="2" fillId="3" borderId="9" xfId="0" applyNumberFormat="1" applyFont="1" applyFill="1" applyBorder="1" applyAlignment="1" applyProtection="1">
      <alignment horizontal="left" vertical="center" wrapText="1" shrinkToFit="1"/>
      <protection locked="0"/>
    </xf>
    <xf numFmtId="3" fontId="2" fillId="3" borderId="10" xfId="0" applyNumberFormat="1" applyFont="1" applyFill="1" applyBorder="1" applyAlignment="1" applyProtection="1">
      <alignment horizontal="left" vertical="center" wrapText="1" shrinkToFit="1"/>
      <protection locked="0"/>
    </xf>
    <xf numFmtId="3" fontId="2" fillId="3" borderId="56" xfId="0" applyNumberFormat="1" applyFont="1" applyFill="1" applyBorder="1" applyAlignment="1" applyProtection="1">
      <alignment horizontal="left" vertical="center" wrapText="1" shrinkToFit="1"/>
      <protection locked="0"/>
    </xf>
    <xf numFmtId="0" fontId="23" fillId="2" borderId="0" xfId="0" applyFont="1" applyFill="1" applyBorder="1" applyAlignment="1" applyProtection="1">
      <alignment vertical="center"/>
    </xf>
    <xf numFmtId="0" fontId="2" fillId="0" borderId="8" xfId="0" applyFont="1" applyBorder="1" applyAlignment="1" applyProtection="1">
      <alignment vertical="top"/>
      <protection locked="0"/>
    </xf>
    <xf numFmtId="0" fontId="2" fillId="0" borderId="0" xfId="0" applyFont="1" applyAlignment="1" applyProtection="1">
      <alignment horizontal="right" vertical="top"/>
      <protection locked="0"/>
    </xf>
    <xf numFmtId="0" fontId="2" fillId="0" borderId="0" xfId="0" applyFont="1" applyAlignment="1" applyProtection="1">
      <alignment horizontal="right"/>
      <protection locked="0"/>
    </xf>
    <xf numFmtId="0" fontId="2" fillId="0" borderId="5" xfId="0" applyFont="1" applyBorder="1" applyAlignment="1" applyProtection="1">
      <alignment horizontal="right"/>
      <protection locked="0"/>
    </xf>
    <xf numFmtId="0" fontId="23" fillId="2" borderId="0" xfId="0" applyFont="1" applyFill="1" applyBorder="1" applyAlignment="1" applyProtection="1">
      <alignment horizontal="left" vertical="center"/>
    </xf>
    <xf numFmtId="0" fontId="23" fillId="2" borderId="0" xfId="0" applyFont="1" applyFill="1" applyBorder="1" applyAlignment="1" applyProtection="1">
      <alignment vertical="top"/>
    </xf>
    <xf numFmtId="0" fontId="2" fillId="2" borderId="0" xfId="0" applyFont="1" applyFill="1" applyAlignment="1" applyProtection="1">
      <alignment horizontal="left"/>
    </xf>
    <xf numFmtId="4" fontId="2" fillId="3" borderId="71" xfId="0" applyNumberFormat="1" applyFont="1" applyFill="1" applyBorder="1" applyAlignment="1" applyProtection="1">
      <alignment vertical="center" shrinkToFit="1"/>
      <protection locked="0"/>
    </xf>
    <xf numFmtId="165" fontId="2" fillId="3" borderId="10" xfId="0" applyNumberFormat="1" applyFont="1" applyFill="1" applyBorder="1" applyAlignment="1" applyProtection="1">
      <alignment vertical="center" shrinkToFit="1"/>
      <protection locked="0"/>
    </xf>
    <xf numFmtId="165" fontId="2" fillId="3" borderId="12" xfId="0" applyNumberFormat="1" applyFont="1" applyFill="1" applyBorder="1" applyAlignment="1" applyProtection="1">
      <alignment vertical="center" shrinkToFit="1"/>
      <protection locked="0"/>
    </xf>
    <xf numFmtId="4" fontId="2" fillId="3" borderId="24" xfId="0" applyNumberFormat="1" applyFont="1" applyFill="1" applyBorder="1" applyAlignment="1" applyProtection="1">
      <alignment vertical="center" shrinkToFit="1"/>
      <protection locked="0"/>
    </xf>
    <xf numFmtId="0" fontId="2" fillId="3" borderId="31" xfId="0" applyNumberFormat="1" applyFont="1" applyFill="1" applyBorder="1" applyAlignment="1" applyProtection="1">
      <alignment vertical="center" shrinkToFit="1"/>
      <protection locked="0"/>
    </xf>
    <xf numFmtId="4" fontId="2" fillId="3" borderId="33" xfId="0" applyNumberFormat="1" applyFont="1" applyFill="1" applyBorder="1" applyAlignment="1" applyProtection="1">
      <alignment vertical="center" shrinkToFit="1"/>
      <protection locked="0"/>
    </xf>
    <xf numFmtId="3" fontId="14" fillId="3" borderId="10" xfId="0" applyNumberFormat="1" applyFont="1" applyFill="1" applyBorder="1" applyAlignment="1" applyProtection="1">
      <protection locked="0"/>
    </xf>
    <xf numFmtId="3" fontId="14" fillId="3" borderId="12" xfId="0" applyNumberFormat="1" applyFont="1" applyFill="1" applyBorder="1" applyAlignment="1" applyProtection="1">
      <protection locked="0"/>
    </xf>
    <xf numFmtId="3" fontId="14" fillId="3" borderId="14" xfId="0" applyNumberFormat="1" applyFont="1" applyFill="1" applyBorder="1" applyAlignment="1" applyProtection="1">
      <protection locked="0"/>
    </xf>
    <xf numFmtId="0" fontId="51" fillId="2" borderId="0" xfId="0" applyFont="1" applyFill="1" applyBorder="1" applyAlignment="1" applyProtection="1">
      <alignment vertical="center"/>
    </xf>
    <xf numFmtId="4" fontId="2" fillId="3" borderId="32" xfId="0" applyNumberFormat="1" applyFont="1" applyFill="1" applyBorder="1" applyAlignment="1" applyProtection="1">
      <alignment vertical="center" shrinkToFit="1"/>
      <protection hidden="1"/>
    </xf>
    <xf numFmtId="0" fontId="23" fillId="2" borderId="0" xfId="0" applyFont="1" applyFill="1" applyBorder="1" applyAlignment="1" applyProtection="1">
      <alignment vertical="center"/>
    </xf>
    <xf numFmtId="0" fontId="20" fillId="0" borderId="0" xfId="1" applyFont="1" applyAlignment="1">
      <alignment vertical="top"/>
    </xf>
    <xf numFmtId="166" fontId="14" fillId="0" borderId="0" xfId="0" applyNumberFormat="1" applyFont="1" applyAlignment="1">
      <alignment horizontal="left" vertical="top"/>
    </xf>
    <xf numFmtId="0" fontId="1" fillId="7" borderId="1" xfId="0" applyFont="1" applyFill="1" applyBorder="1" applyAlignment="1" applyProtection="1">
      <alignment horizontal="center" vertical="center"/>
    </xf>
    <xf numFmtId="0" fontId="2" fillId="7" borderId="1" xfId="0" applyNumberFormat="1" applyFont="1" applyFill="1" applyBorder="1" applyAlignment="1" applyProtection="1">
      <alignment horizontal="center" vertical="center"/>
      <protection locked="0"/>
    </xf>
    <xf numFmtId="0" fontId="20" fillId="0" borderId="26" xfId="1" applyFont="1" applyFill="1" applyBorder="1" applyProtection="1">
      <protection hidden="1"/>
    </xf>
    <xf numFmtId="0" fontId="2" fillId="0" borderId="60" xfId="0" applyFont="1" applyBorder="1" applyAlignment="1" applyProtection="1">
      <alignment horizontal="center"/>
      <protection hidden="1"/>
    </xf>
    <xf numFmtId="2" fontId="2" fillId="0" borderId="74" xfId="0" applyNumberFormat="1" applyFont="1" applyFill="1" applyBorder="1" applyAlignment="1" applyProtection="1">
      <alignment horizontal="center"/>
      <protection hidden="1"/>
    </xf>
    <xf numFmtId="2" fontId="2" fillId="0" borderId="75" xfId="0" applyNumberFormat="1" applyFont="1" applyFill="1" applyBorder="1" applyAlignment="1" applyProtection="1">
      <alignment horizontal="center"/>
      <protection hidden="1"/>
    </xf>
    <xf numFmtId="0" fontId="2" fillId="0" borderId="48" xfId="0" applyFont="1" applyBorder="1" applyAlignment="1" applyProtection="1">
      <alignment horizontal="center"/>
      <protection hidden="1"/>
    </xf>
    <xf numFmtId="0" fontId="2" fillId="0" borderId="18" xfId="0" applyFont="1" applyBorder="1" applyAlignment="1" applyProtection="1">
      <alignment horizontal="center"/>
      <protection hidden="1"/>
    </xf>
    <xf numFmtId="0" fontId="20" fillId="0" borderId="17" xfId="1" applyFont="1" applyBorder="1" applyProtection="1">
      <protection hidden="1"/>
    </xf>
    <xf numFmtId="0" fontId="23" fillId="2" borderId="0" xfId="0" applyFont="1" applyFill="1" applyBorder="1" applyAlignment="1" applyProtection="1">
      <alignment vertical="center"/>
    </xf>
    <xf numFmtId="0" fontId="20" fillId="0" borderId="0" xfId="1" applyFont="1" applyAlignment="1">
      <alignment vertical="top"/>
    </xf>
    <xf numFmtId="0" fontId="28" fillId="0" borderId="0" xfId="0" applyFont="1" applyAlignment="1">
      <alignment vertical="top" wrapText="1"/>
    </xf>
    <xf numFmtId="0" fontId="2" fillId="0" borderId="2" xfId="0" applyFont="1" applyBorder="1" applyAlignment="1" applyProtection="1">
      <alignment vertical="top"/>
      <protection hidden="1"/>
    </xf>
    <xf numFmtId="0" fontId="2" fillId="0" borderId="1" xfId="0" applyFont="1" applyBorder="1" applyAlignment="1">
      <alignment horizontal="center" vertical="center"/>
    </xf>
    <xf numFmtId="0" fontId="1" fillId="0" borderId="0" xfId="0" applyFont="1" applyAlignment="1">
      <alignment wrapText="1"/>
    </xf>
    <xf numFmtId="0" fontId="2" fillId="2" borderId="0" xfId="0" applyFont="1" applyFill="1"/>
    <xf numFmtId="0" fontId="20" fillId="2" borderId="0" xfId="1" applyFont="1" applyFill="1" applyAlignment="1" applyProtection="1">
      <alignment vertical="center"/>
    </xf>
    <xf numFmtId="0" fontId="7" fillId="2" borderId="0" xfId="0" applyFont="1" applyFill="1"/>
    <xf numFmtId="0" fontId="53" fillId="2" borderId="5" xfId="0" applyFont="1" applyFill="1" applyBorder="1" applyAlignment="1">
      <alignment vertical="center"/>
    </xf>
    <xf numFmtId="0" fontId="3" fillId="2" borderId="0" xfId="0" applyFont="1" applyFill="1" applyAlignment="1">
      <alignment vertical="center"/>
    </xf>
    <xf numFmtId="0" fontId="15" fillId="8" borderId="1" xfId="0" applyFont="1" applyFill="1" applyBorder="1" applyAlignment="1">
      <alignment vertical="center" wrapText="1"/>
    </xf>
    <xf numFmtId="0" fontId="15" fillId="8" borderId="1" xfId="0" applyFont="1" applyFill="1" applyBorder="1" applyAlignment="1">
      <alignment vertical="top" wrapText="1"/>
    </xf>
    <xf numFmtId="0" fontId="15" fillId="0" borderId="0" xfId="0" applyFont="1" applyFill="1" applyBorder="1" applyAlignment="1">
      <alignment horizontal="center" vertical="top" wrapText="1"/>
    </xf>
    <xf numFmtId="0" fontId="2" fillId="0" borderId="1" xfId="0" applyFont="1" applyBorder="1" applyAlignment="1"/>
    <xf numFmtId="0" fontId="20" fillId="2" borderId="1" xfId="1" applyFont="1" applyFill="1" applyBorder="1" applyAlignment="1" applyProtection="1">
      <alignment vertical="center"/>
    </xf>
    <xf numFmtId="0" fontId="15" fillId="4" borderId="1" xfId="0" applyFont="1" applyFill="1" applyBorder="1" applyAlignment="1">
      <alignment vertical="center" wrapText="1"/>
    </xf>
    <xf numFmtId="3" fontId="2" fillId="4" borderId="0" xfId="0" applyNumberFormat="1" applyFont="1" applyFill="1" applyBorder="1" applyAlignment="1" applyProtection="1">
      <alignment vertical="top" wrapText="1" shrinkToFit="1"/>
      <protection locked="0"/>
    </xf>
    <xf numFmtId="0" fontId="15" fillId="8" borderId="55" xfId="0" applyFont="1" applyFill="1" applyBorder="1" applyAlignment="1">
      <alignment vertical="top" wrapText="1"/>
    </xf>
    <xf numFmtId="0" fontId="15" fillId="8" borderId="2" xfId="0" applyFont="1" applyFill="1" applyBorder="1" applyAlignment="1">
      <alignment vertical="center" wrapText="1"/>
    </xf>
    <xf numFmtId="3" fontId="2" fillId="3" borderId="1" xfId="0" applyNumberFormat="1" applyFont="1" applyFill="1" applyBorder="1" applyAlignment="1" applyProtection="1">
      <alignment vertical="top" wrapText="1" shrinkToFit="1"/>
      <protection locked="0"/>
    </xf>
    <xf numFmtId="3" fontId="2" fillId="4" borderId="1" xfId="0" applyNumberFormat="1" applyFont="1" applyFill="1" applyBorder="1" applyAlignment="1" applyProtection="1">
      <alignment vertical="top" wrapText="1" shrinkToFit="1"/>
      <protection locked="0"/>
    </xf>
    <xf numFmtId="0" fontId="18" fillId="0" borderId="0" xfId="1" applyFont="1" applyFill="1" applyAlignment="1">
      <alignment vertical="center" wrapText="1"/>
    </xf>
    <xf numFmtId="0" fontId="15" fillId="8" borderId="60" xfId="0" applyFont="1" applyFill="1" applyBorder="1" applyAlignment="1">
      <alignment vertical="top" wrapText="1"/>
    </xf>
    <xf numFmtId="0" fontId="2" fillId="3" borderId="1" xfId="0" applyFont="1" applyFill="1" applyBorder="1" applyAlignment="1">
      <alignment vertical="center"/>
    </xf>
    <xf numFmtId="4" fontId="2" fillId="3" borderId="0" xfId="0" applyNumberFormat="1" applyFont="1" applyFill="1" applyBorder="1" applyAlignment="1" applyProtection="1">
      <alignment vertical="center" shrinkToFit="1"/>
      <protection locked="0"/>
    </xf>
    <xf numFmtId="4" fontId="2" fillId="3" borderId="0" xfId="0" applyNumberFormat="1" applyFont="1" applyFill="1" applyBorder="1" applyAlignment="1" applyProtection="1">
      <alignment horizontal="center" vertical="center" shrinkToFit="1"/>
      <protection locked="0"/>
    </xf>
    <xf numFmtId="0" fontId="15" fillId="8" borderId="33" xfId="0" applyFont="1" applyFill="1" applyBorder="1" applyAlignment="1">
      <alignment horizontal="center" vertical="center" wrapText="1"/>
    </xf>
    <xf numFmtId="0" fontId="20" fillId="3" borderId="24" xfId="1" applyFont="1" applyFill="1" applyBorder="1" applyAlignment="1" applyProtection="1">
      <alignment vertical="center"/>
    </xf>
    <xf numFmtId="0" fontId="20" fillId="3" borderId="25" xfId="1" applyFont="1" applyFill="1" applyBorder="1" applyAlignment="1" applyProtection="1">
      <alignment vertical="center"/>
    </xf>
    <xf numFmtId="0" fontId="2" fillId="3" borderId="11" xfId="0" applyFont="1" applyFill="1" applyBorder="1" applyAlignment="1">
      <alignment vertical="center"/>
    </xf>
    <xf numFmtId="0" fontId="2" fillId="3" borderId="12" xfId="0" applyFont="1" applyFill="1" applyBorder="1" applyAlignment="1">
      <alignment vertical="center"/>
    </xf>
    <xf numFmtId="0" fontId="2" fillId="3" borderId="13" xfId="0" applyFont="1" applyFill="1" applyBorder="1" applyAlignment="1">
      <alignment vertical="center"/>
    </xf>
    <xf numFmtId="0" fontId="2" fillId="3" borderId="50" xfId="0" applyFont="1" applyFill="1" applyBorder="1" applyAlignment="1">
      <alignment vertical="center"/>
    </xf>
    <xf numFmtId="0" fontId="2" fillId="3" borderId="14" xfId="0" applyFont="1" applyFill="1" applyBorder="1" applyAlignment="1">
      <alignment vertical="center"/>
    </xf>
    <xf numFmtId="0" fontId="2" fillId="3" borderId="24" xfId="0" applyFont="1" applyFill="1" applyBorder="1" applyAlignment="1">
      <alignment vertical="center"/>
    </xf>
    <xf numFmtId="0" fontId="2" fillId="3" borderId="25" xfId="0" applyFont="1" applyFill="1" applyBorder="1" applyAlignment="1">
      <alignment vertical="center"/>
    </xf>
    <xf numFmtId="0" fontId="15" fillId="8" borderId="33" xfId="0" applyFont="1" applyFill="1" applyBorder="1" applyAlignment="1">
      <alignment vertical="top" wrapText="1"/>
    </xf>
    <xf numFmtId="0" fontId="15" fillId="8" borderId="24" xfId="0" applyFont="1" applyFill="1" applyBorder="1" applyAlignment="1">
      <alignment vertical="top" wrapText="1"/>
    </xf>
    <xf numFmtId="0" fontId="15" fillId="8" borderId="11" xfId="0" applyFont="1" applyFill="1" applyBorder="1" applyAlignment="1">
      <alignment vertical="top" wrapText="1"/>
    </xf>
    <xf numFmtId="0" fontId="15" fillId="8" borderId="12" xfId="0" applyFont="1" applyFill="1" applyBorder="1" applyAlignment="1">
      <alignment vertical="top" wrapText="1"/>
    </xf>
    <xf numFmtId="0" fontId="1" fillId="6" borderId="44" xfId="0" applyFont="1" applyFill="1" applyBorder="1" applyAlignment="1" applyProtection="1">
      <alignment horizontal="center" vertical="center" wrapText="1"/>
      <protection hidden="1"/>
    </xf>
    <xf numFmtId="0" fontId="0" fillId="0" borderId="0" xfId="0" applyFill="1"/>
    <xf numFmtId="0" fontId="2" fillId="0" borderId="2" xfId="0" applyFont="1" applyBorder="1" applyAlignment="1">
      <alignment horizontal="left" vertical="top" wrapText="1"/>
    </xf>
    <xf numFmtId="0" fontId="2" fillId="0" borderId="4" xfId="0" applyFont="1" applyBorder="1" applyAlignment="1">
      <alignment horizontal="left" vertical="top" wrapText="1"/>
    </xf>
    <xf numFmtId="0" fontId="2" fillId="0" borderId="3" xfId="0" applyFont="1" applyBorder="1" applyAlignment="1">
      <alignment horizontal="left" vertical="top" wrapText="1"/>
    </xf>
    <xf numFmtId="0" fontId="32" fillId="0" borderId="73" xfId="0" applyFont="1" applyBorder="1" applyAlignment="1">
      <alignment horizontal="center" vertical="top" wrapText="1"/>
    </xf>
    <xf numFmtId="0" fontId="5" fillId="0" borderId="0" xfId="0" applyFont="1" applyAlignment="1">
      <alignment vertical="top" wrapText="1"/>
    </xf>
    <xf numFmtId="164" fontId="14" fillId="8" borderId="2" xfId="0" applyNumberFormat="1" applyFont="1" applyFill="1" applyBorder="1" applyAlignment="1" applyProtection="1">
      <alignment horizontal="left" vertical="center"/>
      <protection locked="0"/>
    </xf>
    <xf numFmtId="164" fontId="14" fillId="8" borderId="4" xfId="0" applyNumberFormat="1" applyFont="1" applyFill="1" applyBorder="1" applyAlignment="1" applyProtection="1">
      <alignment horizontal="left" vertical="center"/>
      <protection locked="0"/>
    </xf>
    <xf numFmtId="164" fontId="14" fillId="8" borderId="3" xfId="0" applyNumberFormat="1" applyFont="1" applyFill="1" applyBorder="1" applyAlignment="1" applyProtection="1">
      <alignment horizontal="left" vertical="center"/>
      <protection locked="0"/>
    </xf>
    <xf numFmtId="0" fontId="19" fillId="0" borderId="0" xfId="0" applyFont="1" applyFill="1" applyAlignment="1" applyProtection="1">
      <alignment horizontal="left" vertical="top" wrapText="1"/>
      <protection hidden="1"/>
    </xf>
    <xf numFmtId="0" fontId="13" fillId="0" borderId="0" xfId="0" applyFont="1" applyAlignment="1" applyProtection="1">
      <alignment horizontal="left" vertical="top" wrapText="1"/>
      <protection hidden="1"/>
    </xf>
    <xf numFmtId="0" fontId="10" fillId="0" borderId="0" xfId="0" applyFont="1" applyAlignment="1" applyProtection="1">
      <alignment horizontal="left" vertical="top" wrapText="1"/>
      <protection hidden="1"/>
    </xf>
    <xf numFmtId="0" fontId="12" fillId="0" borderId="0" xfId="0" applyNumberFormat="1" applyFont="1" applyFill="1" applyBorder="1" applyAlignment="1">
      <alignment horizontal="left" vertical="center" wrapText="1"/>
    </xf>
    <xf numFmtId="0" fontId="15" fillId="0" borderId="0" xfId="0" applyFont="1" applyAlignment="1">
      <alignment horizontal="left" vertical="top" wrapText="1"/>
    </xf>
    <xf numFmtId="0" fontId="32" fillId="0" borderId="0" xfId="0" applyFont="1" applyAlignment="1">
      <alignment horizontal="left" vertical="center" wrapText="1"/>
    </xf>
    <xf numFmtId="0" fontId="5" fillId="0" borderId="53" xfId="0" applyFont="1" applyBorder="1" applyAlignment="1" applyProtection="1">
      <alignment horizontal="left" vertical="center" wrapText="1"/>
      <protection hidden="1"/>
    </xf>
    <xf numFmtId="0" fontId="23" fillId="2" borderId="0" xfId="0" applyFont="1" applyFill="1" applyBorder="1" applyAlignment="1" applyProtection="1">
      <alignment vertical="center"/>
    </xf>
    <xf numFmtId="0" fontId="9" fillId="2" borderId="5" xfId="0" applyFont="1" applyFill="1" applyBorder="1" applyAlignment="1" applyProtection="1">
      <alignment horizontal="left" vertical="top" wrapText="1"/>
    </xf>
    <xf numFmtId="3" fontId="2" fillId="3" borderId="2" xfId="0" applyNumberFormat="1" applyFont="1" applyFill="1" applyBorder="1" applyAlignment="1" applyProtection="1">
      <alignment horizontal="left" vertical="top" wrapText="1" shrinkToFit="1"/>
      <protection locked="0"/>
    </xf>
    <xf numFmtId="3" fontId="2" fillId="3" borderId="3" xfId="0" applyNumberFormat="1" applyFont="1" applyFill="1" applyBorder="1" applyAlignment="1" applyProtection="1">
      <alignment horizontal="left" vertical="top" wrapText="1" shrinkToFit="1"/>
      <protection locked="0"/>
    </xf>
    <xf numFmtId="0" fontId="5" fillId="0" borderId="0" xfId="0" applyFont="1" applyAlignment="1">
      <alignment horizontal="left" vertical="center"/>
    </xf>
    <xf numFmtId="0" fontId="18" fillId="0" borderId="0" xfId="1" applyFont="1" applyFill="1" applyAlignment="1">
      <alignment horizontal="left" vertical="center" wrapText="1"/>
    </xf>
    <xf numFmtId="0" fontId="1" fillId="0" borderId="5" xfId="0" applyFont="1" applyBorder="1" applyAlignment="1">
      <alignment horizontal="left" vertical="center" wrapText="1"/>
    </xf>
    <xf numFmtId="0" fontId="2" fillId="6" borderId="1" xfId="0" applyFont="1" applyFill="1" applyBorder="1" applyAlignment="1" applyProtection="1">
      <alignment vertical="top"/>
      <protection hidden="1"/>
    </xf>
    <xf numFmtId="0" fontId="17" fillId="0" borderId="0" xfId="1" applyAlignment="1">
      <alignment horizontal="left" vertical="center" wrapText="1"/>
    </xf>
    <xf numFmtId="3" fontId="2" fillId="3" borderId="19" xfId="0" applyNumberFormat="1" applyFont="1" applyFill="1" applyBorder="1" applyAlignment="1" applyProtection="1">
      <alignment horizontal="left" vertical="top" wrapText="1" shrinkToFit="1"/>
      <protection locked="0"/>
    </xf>
    <xf numFmtId="3" fontId="2" fillId="3" borderId="20" xfId="0" applyNumberFormat="1" applyFont="1" applyFill="1" applyBorder="1" applyAlignment="1" applyProtection="1">
      <alignment horizontal="left" vertical="top" wrapText="1" shrinkToFit="1"/>
      <protection locked="0"/>
    </xf>
    <xf numFmtId="0" fontId="9" fillId="2" borderId="0" xfId="0" applyFont="1" applyFill="1" applyBorder="1" applyAlignment="1" applyProtection="1">
      <alignment horizontal="left" vertical="top" wrapText="1"/>
    </xf>
    <xf numFmtId="0" fontId="15" fillId="6" borderId="17" xfId="0" applyFont="1" applyFill="1" applyBorder="1" applyAlignment="1">
      <alignment horizontal="left" vertical="center" wrapText="1"/>
    </xf>
    <xf numFmtId="0" fontId="15" fillId="6" borderId="18" xfId="0" applyFont="1" applyFill="1" applyBorder="1" applyAlignment="1">
      <alignment horizontal="left" vertical="center" wrapText="1"/>
    </xf>
    <xf numFmtId="3" fontId="2" fillId="3" borderId="9" xfId="0" applyNumberFormat="1" applyFont="1" applyFill="1" applyBorder="1" applyAlignment="1" applyProtection="1">
      <alignment horizontal="left" vertical="center" wrapText="1" shrinkToFit="1"/>
      <protection locked="0"/>
    </xf>
    <xf numFmtId="3" fontId="2" fillId="3" borderId="10" xfId="0" applyNumberFormat="1" applyFont="1" applyFill="1" applyBorder="1" applyAlignment="1" applyProtection="1">
      <alignment horizontal="left" vertical="center" wrapText="1" shrinkToFit="1"/>
      <protection locked="0"/>
    </xf>
    <xf numFmtId="3" fontId="2" fillId="3" borderId="11" xfId="0" applyNumberFormat="1" applyFont="1" applyFill="1" applyBorder="1" applyAlignment="1" applyProtection="1">
      <alignment horizontal="left" vertical="center" wrapText="1" shrinkToFit="1"/>
      <protection locked="0"/>
    </xf>
    <xf numFmtId="3" fontId="2" fillId="3" borderId="12" xfId="0" applyNumberFormat="1" applyFont="1" applyFill="1" applyBorder="1" applyAlignment="1" applyProtection="1">
      <alignment horizontal="left" vertical="center" wrapText="1" shrinkToFit="1"/>
      <protection locked="0"/>
    </xf>
    <xf numFmtId="3" fontId="2" fillId="3" borderId="13" xfId="0" applyNumberFormat="1" applyFont="1" applyFill="1" applyBorder="1" applyAlignment="1" applyProtection="1">
      <alignment horizontal="left" vertical="center" wrapText="1" shrinkToFit="1"/>
      <protection locked="0"/>
    </xf>
    <xf numFmtId="3" fontId="2" fillId="3" borderId="14" xfId="0" applyNumberFormat="1" applyFont="1" applyFill="1" applyBorder="1" applyAlignment="1" applyProtection="1">
      <alignment horizontal="left" vertical="center" wrapText="1" shrinkToFit="1"/>
      <protection locked="0"/>
    </xf>
    <xf numFmtId="3" fontId="2" fillId="3" borderId="1" xfId="0" applyNumberFormat="1" applyFont="1" applyFill="1" applyBorder="1" applyAlignment="1" applyProtection="1">
      <alignment horizontal="left" vertical="center" wrapText="1" shrinkToFit="1"/>
      <protection locked="0"/>
    </xf>
    <xf numFmtId="3" fontId="2" fillId="3" borderId="50" xfId="0" applyNumberFormat="1" applyFont="1" applyFill="1" applyBorder="1" applyAlignment="1" applyProtection="1">
      <alignment horizontal="left" vertical="center" wrapText="1" shrinkToFit="1"/>
      <protection locked="0"/>
    </xf>
    <xf numFmtId="0" fontId="15" fillId="6" borderId="48" xfId="0" applyFont="1" applyFill="1" applyBorder="1" applyAlignment="1">
      <alignment horizontal="left" vertical="center" wrapText="1"/>
    </xf>
    <xf numFmtId="3" fontId="2" fillId="3" borderId="51" xfId="0" applyNumberFormat="1" applyFont="1" applyFill="1" applyBorder="1" applyAlignment="1" applyProtection="1">
      <alignment horizontal="left" vertical="center" wrapText="1" shrinkToFit="1"/>
      <protection locked="0"/>
    </xf>
    <xf numFmtId="3" fontId="2" fillId="3" borderId="16" xfId="0" applyNumberFormat="1" applyFont="1" applyFill="1" applyBorder="1" applyAlignment="1" applyProtection="1">
      <alignment horizontal="left" vertical="center" wrapText="1" shrinkToFit="1"/>
      <protection locked="0"/>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vertical="center"/>
    </xf>
    <xf numFmtId="0" fontId="24" fillId="6" borderId="19" xfId="0" applyFont="1" applyFill="1" applyBorder="1" applyAlignment="1" applyProtection="1">
      <alignment vertical="center"/>
    </xf>
    <xf numFmtId="0" fontId="24" fillId="6" borderId="20" xfId="0" applyFont="1" applyFill="1" applyBorder="1" applyAlignment="1" applyProtection="1">
      <alignment vertical="center"/>
    </xf>
    <xf numFmtId="0" fontId="4" fillId="6" borderId="42" xfId="0" applyFont="1" applyFill="1" applyBorder="1" applyAlignment="1">
      <alignment horizontal="left" vertical="center" wrapText="1"/>
    </xf>
    <xf numFmtId="0" fontId="4" fillId="6" borderId="31" xfId="0" applyFont="1" applyFill="1" applyBorder="1" applyAlignment="1">
      <alignment horizontal="left" vertical="center" wrapText="1"/>
    </xf>
    <xf numFmtId="3" fontId="2" fillId="3" borderId="51" xfId="0" applyNumberFormat="1" applyFont="1" applyFill="1" applyBorder="1" applyAlignment="1" applyProtection="1">
      <alignment horizontal="left" vertical="top" wrapText="1" shrinkToFit="1"/>
      <protection locked="0"/>
    </xf>
    <xf numFmtId="3" fontId="2" fillId="3" borderId="16" xfId="0" applyNumberFormat="1" applyFont="1" applyFill="1" applyBorder="1" applyAlignment="1" applyProtection="1">
      <alignment horizontal="left" vertical="top" wrapText="1" shrinkToFit="1"/>
      <protection locked="0"/>
    </xf>
    <xf numFmtId="3" fontId="2" fillId="3" borderId="50" xfId="0" applyNumberFormat="1" applyFont="1" applyFill="1" applyBorder="1" applyAlignment="1" applyProtection="1">
      <alignment horizontal="left" vertical="top" wrapText="1" shrinkToFit="1"/>
      <protection locked="0"/>
    </xf>
    <xf numFmtId="3" fontId="2" fillId="3" borderId="14" xfId="0" applyNumberFormat="1" applyFont="1" applyFill="1" applyBorder="1" applyAlignment="1" applyProtection="1">
      <alignment horizontal="left" vertical="top" wrapText="1" shrinkToFit="1"/>
      <protection locked="0"/>
    </xf>
    <xf numFmtId="3" fontId="2" fillId="3" borderId="15" xfId="0" applyNumberFormat="1" applyFont="1" applyFill="1" applyBorder="1" applyAlignment="1" applyProtection="1">
      <alignment horizontal="left" vertical="center" wrapText="1" shrinkToFit="1"/>
      <protection locked="0"/>
    </xf>
    <xf numFmtId="0" fontId="15" fillId="6" borderId="44" xfId="0" applyFont="1" applyFill="1" applyBorder="1" applyAlignment="1">
      <alignment horizontal="center" vertical="center" wrapText="1"/>
    </xf>
    <xf numFmtId="0" fontId="15" fillId="6" borderId="67"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19" xfId="0" applyFont="1" applyFill="1" applyBorder="1" applyAlignment="1">
      <alignment horizontal="left" vertical="center" wrapText="1"/>
    </xf>
    <xf numFmtId="0" fontId="15" fillId="6" borderId="20" xfId="0" applyFont="1" applyFill="1" applyBorder="1" applyAlignment="1">
      <alignment horizontal="left" vertical="center" wrapText="1"/>
    </xf>
    <xf numFmtId="3" fontId="2" fillId="3" borderId="21" xfId="0" applyNumberFormat="1" applyFont="1" applyFill="1" applyBorder="1" applyAlignment="1" applyProtection="1">
      <alignment horizontal="left" vertical="center" wrapText="1" shrinkToFit="1"/>
      <protection locked="0"/>
    </xf>
    <xf numFmtId="3" fontId="2" fillId="3" borderId="36" xfId="0" applyNumberFormat="1" applyFont="1" applyFill="1" applyBorder="1" applyAlignment="1" applyProtection="1">
      <alignment horizontal="left" vertical="center" wrapText="1" shrinkToFit="1"/>
      <protection locked="0"/>
    </xf>
    <xf numFmtId="3" fontId="2" fillId="3" borderId="22" xfId="0" applyNumberFormat="1" applyFont="1" applyFill="1" applyBorder="1" applyAlignment="1" applyProtection="1">
      <alignment horizontal="left" vertical="center" wrapText="1" shrinkToFit="1"/>
      <protection locked="0"/>
    </xf>
    <xf numFmtId="3" fontId="2" fillId="3" borderId="34" xfId="0" applyNumberFormat="1" applyFont="1" applyFill="1" applyBorder="1" applyAlignment="1" applyProtection="1">
      <alignment horizontal="left" vertical="center" wrapText="1" shrinkToFit="1"/>
      <protection locked="0"/>
    </xf>
    <xf numFmtId="3" fontId="2" fillId="3" borderId="40" xfId="0" applyNumberFormat="1" applyFont="1" applyFill="1" applyBorder="1" applyAlignment="1" applyProtection="1">
      <alignment horizontal="left" vertical="center" wrapText="1" shrinkToFit="1"/>
      <protection locked="0"/>
    </xf>
    <xf numFmtId="3" fontId="2" fillId="3" borderId="32" xfId="0" applyNumberFormat="1" applyFont="1" applyFill="1" applyBorder="1" applyAlignment="1" applyProtection="1">
      <alignment horizontal="left" vertical="center" wrapText="1" shrinkToFit="1"/>
      <protection locked="0"/>
    </xf>
    <xf numFmtId="0" fontId="20" fillId="0" borderId="0" xfId="1" applyFont="1" applyAlignment="1">
      <alignment horizontal="left" vertical="top"/>
    </xf>
    <xf numFmtId="3" fontId="2" fillId="3" borderId="56" xfId="0" applyNumberFormat="1" applyFont="1" applyFill="1" applyBorder="1" applyAlignment="1" applyProtection="1">
      <alignment horizontal="left" vertical="center" wrapText="1" shrinkToFit="1"/>
      <protection locked="0"/>
    </xf>
    <xf numFmtId="0" fontId="20" fillId="0" borderId="5" xfId="1" applyFont="1" applyBorder="1" applyAlignment="1">
      <alignment horizontal="center" vertical="center" wrapText="1"/>
    </xf>
    <xf numFmtId="0" fontId="5" fillId="0" borderId="43" xfId="0" applyNumberFormat="1" applyFont="1" applyFill="1" applyBorder="1" applyAlignment="1" applyProtection="1">
      <alignment horizontal="left" vertical="center"/>
    </xf>
    <xf numFmtId="0" fontId="5" fillId="0" borderId="0" xfId="0" applyNumberFormat="1" applyFont="1" applyFill="1" applyBorder="1" applyAlignment="1" applyProtection="1">
      <alignment horizontal="left" vertical="center"/>
    </xf>
    <xf numFmtId="3" fontId="2" fillId="3" borderId="13" xfId="0" applyNumberFormat="1" applyFont="1" applyFill="1" applyBorder="1" applyAlignment="1" applyProtection="1">
      <alignment horizontal="center" vertical="center" wrapText="1" shrinkToFit="1"/>
      <protection locked="0"/>
    </xf>
    <xf numFmtId="3" fontId="2" fillId="3" borderId="50" xfId="0" applyNumberFormat="1" applyFont="1" applyFill="1" applyBorder="1" applyAlignment="1" applyProtection="1">
      <alignment horizontal="center" vertical="center" wrapText="1" shrinkToFit="1"/>
      <protection locked="0"/>
    </xf>
    <xf numFmtId="3" fontId="2" fillId="3" borderId="14" xfId="0" applyNumberFormat="1" applyFont="1" applyFill="1" applyBorder="1" applyAlignment="1" applyProtection="1">
      <alignment horizontal="center" vertical="center" wrapText="1" shrinkToFit="1"/>
      <protection locked="0"/>
    </xf>
    <xf numFmtId="0" fontId="14" fillId="6" borderId="9" xfId="0" applyFont="1" applyFill="1" applyBorder="1" applyAlignment="1">
      <alignment horizontal="left" vertical="center" wrapText="1"/>
    </xf>
    <xf numFmtId="0" fontId="14" fillId="6" borderId="56" xfId="0" applyFont="1" applyFill="1" applyBorder="1" applyAlignment="1">
      <alignment horizontal="left" vertical="center" wrapText="1"/>
    </xf>
    <xf numFmtId="0" fontId="4" fillId="6" borderId="13" xfId="0" applyFont="1" applyFill="1" applyBorder="1" applyAlignment="1">
      <alignment horizontal="left" vertical="center" wrapText="1"/>
    </xf>
    <xf numFmtId="0" fontId="4" fillId="6" borderId="50" xfId="0" applyFont="1" applyFill="1" applyBorder="1" applyAlignment="1">
      <alignment horizontal="left" vertical="center" wrapText="1"/>
    </xf>
    <xf numFmtId="3" fontId="2" fillId="3" borderId="55" xfId="0" applyNumberFormat="1" applyFont="1" applyFill="1" applyBorder="1" applyAlignment="1" applyProtection="1">
      <alignment horizontal="left" vertical="center" wrapText="1" shrinkToFit="1"/>
      <protection locked="0"/>
    </xf>
    <xf numFmtId="3" fontId="2" fillId="3" borderId="27" xfId="0" applyNumberFormat="1" applyFont="1" applyFill="1" applyBorder="1" applyAlignment="1" applyProtection="1">
      <alignment horizontal="left" vertical="center" wrapText="1" shrinkToFit="1"/>
      <protection locked="0"/>
    </xf>
    <xf numFmtId="0" fontId="20" fillId="0" borderId="5" xfId="1" applyFont="1" applyBorder="1" applyAlignment="1">
      <alignment horizontal="center" vertical="center"/>
    </xf>
    <xf numFmtId="0" fontId="2" fillId="0" borderId="1" xfId="0" applyFont="1" applyFill="1" applyBorder="1" applyAlignment="1" applyProtection="1">
      <alignment vertical="top"/>
      <protection hidden="1"/>
    </xf>
    <xf numFmtId="0" fontId="14" fillId="6" borderId="42" xfId="0" applyFont="1" applyFill="1" applyBorder="1" applyAlignment="1">
      <alignment horizontal="left" vertical="center" wrapText="1"/>
    </xf>
    <xf numFmtId="0" fontId="14" fillId="6" borderId="31" xfId="0" applyFont="1" applyFill="1" applyBorder="1" applyAlignment="1">
      <alignment horizontal="left" vertical="center" wrapText="1"/>
    </xf>
    <xf numFmtId="0" fontId="4" fillId="6" borderId="40" xfId="0" applyFont="1" applyFill="1" applyBorder="1" applyAlignment="1">
      <alignment horizontal="left" vertical="center" wrapText="1"/>
    </xf>
    <xf numFmtId="0" fontId="4" fillId="6" borderId="32" xfId="0" applyFont="1" applyFill="1" applyBorder="1" applyAlignment="1">
      <alignment horizontal="left" vertical="center" wrapText="1"/>
    </xf>
    <xf numFmtId="0" fontId="15" fillId="6" borderId="62" xfId="0" applyFont="1" applyFill="1" applyBorder="1" applyAlignment="1">
      <alignment horizontal="left" vertical="center" wrapText="1"/>
    </xf>
    <xf numFmtId="0" fontId="15" fillId="6" borderId="52" xfId="0" applyFont="1" applyFill="1" applyBorder="1" applyAlignment="1">
      <alignment horizontal="left" vertical="center" wrapText="1"/>
    </xf>
    <xf numFmtId="3" fontId="2" fillId="3" borderId="51" xfId="0" applyNumberFormat="1" applyFont="1" applyFill="1" applyBorder="1" applyAlignment="1" applyProtection="1">
      <alignment horizontal="left" vertical="center" shrinkToFit="1"/>
      <protection locked="0"/>
    </xf>
    <xf numFmtId="3" fontId="2" fillId="3" borderId="16" xfId="0" applyNumberFormat="1" applyFont="1" applyFill="1" applyBorder="1" applyAlignment="1" applyProtection="1">
      <alignment horizontal="left" vertical="center" shrinkToFit="1"/>
      <protection locked="0"/>
    </xf>
    <xf numFmtId="3" fontId="2" fillId="3" borderId="1" xfId="0" applyNumberFormat="1" applyFont="1" applyFill="1" applyBorder="1" applyAlignment="1" applyProtection="1">
      <alignment horizontal="left" vertical="center" shrinkToFit="1"/>
      <protection locked="0"/>
    </xf>
    <xf numFmtId="3" fontId="2" fillId="3" borderId="12" xfId="0" applyNumberFormat="1" applyFont="1" applyFill="1" applyBorder="1" applyAlignment="1" applyProtection="1">
      <alignment horizontal="left" vertical="center" shrinkToFit="1"/>
      <protection locked="0"/>
    </xf>
    <xf numFmtId="3" fontId="2" fillId="3" borderId="50" xfId="0" applyNumberFormat="1" applyFont="1" applyFill="1" applyBorder="1" applyAlignment="1" applyProtection="1">
      <alignment horizontal="left" vertical="center" shrinkToFit="1"/>
      <protection locked="0"/>
    </xf>
    <xf numFmtId="3" fontId="2" fillId="3" borderId="14" xfId="0" applyNumberFormat="1" applyFont="1" applyFill="1" applyBorder="1" applyAlignment="1" applyProtection="1">
      <alignment horizontal="left" vertical="center" shrinkToFit="1"/>
      <protection locked="0"/>
    </xf>
    <xf numFmtId="3" fontId="2" fillId="3" borderId="65" xfId="0" applyNumberFormat="1" applyFont="1" applyFill="1" applyBorder="1" applyAlignment="1" applyProtection="1">
      <alignment horizontal="left" vertical="top" shrinkToFit="1"/>
      <protection locked="0"/>
    </xf>
    <xf numFmtId="3" fontId="2" fillId="3" borderId="66" xfId="0" applyNumberFormat="1" applyFont="1" applyFill="1" applyBorder="1" applyAlignment="1" applyProtection="1">
      <alignment horizontal="left" vertical="top" shrinkToFit="1"/>
      <protection locked="0"/>
    </xf>
    <xf numFmtId="3" fontId="2" fillId="3" borderId="30" xfId="0" applyNumberFormat="1" applyFont="1" applyFill="1" applyBorder="1" applyAlignment="1" applyProtection="1">
      <alignment horizontal="left" vertical="top" shrinkToFit="1"/>
      <protection locked="0"/>
    </xf>
    <xf numFmtId="0" fontId="19" fillId="0" borderId="0" xfId="0" applyFont="1" applyBorder="1" applyAlignment="1">
      <alignment horizontal="left" vertical="top" wrapText="1"/>
    </xf>
    <xf numFmtId="0" fontId="47" fillId="2" borderId="0" xfId="0" applyFont="1" applyFill="1" applyBorder="1" applyAlignment="1" applyProtection="1">
      <alignment horizontal="left" vertical="center" wrapText="1"/>
    </xf>
    <xf numFmtId="0" fontId="1" fillId="0" borderId="0" xfId="0" applyFont="1" applyBorder="1" applyAlignment="1">
      <alignment horizontal="left" vertical="center" wrapText="1"/>
    </xf>
    <xf numFmtId="0" fontId="2" fillId="6" borderId="48" xfId="0" applyFont="1" applyFill="1" applyBorder="1" applyAlignment="1" applyProtection="1">
      <alignment vertical="top"/>
      <protection hidden="1"/>
    </xf>
    <xf numFmtId="3" fontId="2" fillId="3" borderId="58" xfId="0" applyNumberFormat="1" applyFont="1" applyFill="1" applyBorder="1" applyAlignment="1" applyProtection="1">
      <alignment horizontal="left" vertical="top" wrapText="1" shrinkToFit="1"/>
      <protection locked="0"/>
    </xf>
    <xf numFmtId="0" fontId="1" fillId="6" borderId="19" xfId="0" applyFont="1" applyFill="1" applyBorder="1" applyAlignment="1" applyProtection="1">
      <alignment horizontal="left" vertical="center" wrapText="1"/>
    </xf>
    <xf numFmtId="0" fontId="1" fillId="6" borderId="58" xfId="0" applyFont="1" applyFill="1" applyBorder="1" applyAlignment="1" applyProtection="1">
      <alignment horizontal="left" vertical="center" wrapText="1"/>
    </xf>
    <xf numFmtId="0" fontId="1" fillId="6" borderId="20" xfId="0" applyFont="1" applyFill="1" applyBorder="1" applyAlignment="1" applyProtection="1">
      <alignment horizontal="left" vertical="center" wrapText="1"/>
    </xf>
    <xf numFmtId="0" fontId="1" fillId="6" borderId="19" xfId="0" applyFont="1" applyFill="1" applyBorder="1" applyAlignment="1" applyProtection="1">
      <alignment horizontal="left" vertical="center"/>
    </xf>
    <xf numFmtId="0" fontId="1" fillId="6" borderId="58" xfId="0" applyFont="1" applyFill="1" applyBorder="1" applyAlignment="1" applyProtection="1">
      <alignment horizontal="left" vertical="center"/>
    </xf>
    <xf numFmtId="0" fontId="1" fillId="6" borderId="20" xfId="0" applyFont="1" applyFill="1" applyBorder="1" applyAlignment="1" applyProtection="1">
      <alignment horizontal="left" vertical="center"/>
    </xf>
    <xf numFmtId="0" fontId="20" fillId="0" borderId="0" xfId="1" applyFont="1" applyAlignment="1">
      <alignment horizontal="left" vertical="top" indent="3"/>
    </xf>
    <xf numFmtId="0" fontId="20" fillId="0" borderId="5" xfId="1" applyFont="1" applyBorder="1" applyAlignment="1">
      <alignment horizontal="center" vertical="top"/>
    </xf>
    <xf numFmtId="0" fontId="1" fillId="6" borderId="17" xfId="0" applyFont="1" applyFill="1" applyBorder="1" applyAlignment="1" applyProtection="1">
      <alignment horizontal="left" vertical="center" wrapText="1"/>
    </xf>
    <xf numFmtId="0" fontId="1" fillId="6" borderId="48" xfId="0" applyFont="1" applyFill="1" applyBorder="1" applyAlignment="1" applyProtection="1">
      <alignment horizontal="left" vertical="center" wrapText="1"/>
    </xf>
    <xf numFmtId="0" fontId="1" fillId="6" borderId="18" xfId="0" applyFont="1" applyFill="1" applyBorder="1" applyAlignment="1" applyProtection="1">
      <alignment horizontal="left" vertical="center" wrapText="1"/>
    </xf>
    <xf numFmtId="0" fontId="1" fillId="6" borderId="17" xfId="0" applyFont="1" applyFill="1" applyBorder="1" applyAlignment="1" applyProtection="1">
      <alignment horizontal="left" vertical="center"/>
    </xf>
    <xf numFmtId="0" fontId="1" fillId="6" borderId="48" xfId="0" applyFont="1" applyFill="1" applyBorder="1" applyAlignment="1" applyProtection="1">
      <alignment horizontal="left" vertical="center"/>
    </xf>
    <xf numFmtId="0" fontId="1" fillId="6" borderId="18" xfId="0" applyFont="1" applyFill="1" applyBorder="1" applyAlignment="1" applyProtection="1">
      <alignment horizontal="left" vertical="center"/>
    </xf>
    <xf numFmtId="3" fontId="2" fillId="3" borderId="51" xfId="0" applyNumberFormat="1" applyFont="1" applyFill="1" applyBorder="1" applyAlignment="1" applyProtection="1">
      <alignment horizontal="center" vertical="center" wrapText="1" shrinkToFit="1"/>
      <protection locked="0"/>
    </xf>
    <xf numFmtId="3" fontId="2" fillId="3" borderId="16" xfId="0" applyNumberFormat="1" applyFont="1" applyFill="1" applyBorder="1" applyAlignment="1" applyProtection="1">
      <alignment horizontal="center" vertical="center" wrapText="1" shrinkToFit="1"/>
      <protection locked="0"/>
    </xf>
    <xf numFmtId="3" fontId="2" fillId="3" borderId="1" xfId="0" applyNumberFormat="1" applyFont="1" applyFill="1" applyBorder="1" applyAlignment="1" applyProtection="1">
      <alignment horizontal="center" vertical="center" wrapText="1" shrinkToFit="1"/>
      <protection locked="0"/>
    </xf>
    <xf numFmtId="3" fontId="2" fillId="3" borderId="12" xfId="0" applyNumberFormat="1" applyFont="1" applyFill="1" applyBorder="1" applyAlignment="1" applyProtection="1">
      <alignment horizontal="center" vertical="center" wrapText="1" shrinkToFit="1"/>
      <protection locked="0"/>
    </xf>
    <xf numFmtId="4" fontId="2" fillId="3" borderId="19" xfId="0" applyNumberFormat="1" applyFont="1" applyFill="1" applyBorder="1" applyAlignment="1" applyProtection="1">
      <alignment horizontal="center" vertical="center" shrinkToFit="1"/>
      <protection locked="0"/>
    </xf>
    <xf numFmtId="4" fontId="2" fillId="3" borderId="20" xfId="0" applyNumberFormat="1" applyFont="1" applyFill="1" applyBorder="1" applyAlignment="1" applyProtection="1">
      <alignment horizontal="center" vertical="center" shrinkToFit="1"/>
      <protection locked="0"/>
    </xf>
    <xf numFmtId="3" fontId="2" fillId="3" borderId="26" xfId="0" applyNumberFormat="1" applyFont="1" applyFill="1" applyBorder="1" applyAlignment="1" applyProtection="1">
      <alignment horizontal="left" vertical="center" wrapText="1" shrinkToFit="1"/>
      <protection locked="0"/>
    </xf>
    <xf numFmtId="3" fontId="2" fillId="3" borderId="2" xfId="0" applyNumberFormat="1" applyFont="1" applyFill="1" applyBorder="1" applyAlignment="1" applyProtection="1">
      <alignment horizontal="left" vertical="center" wrapText="1" shrinkToFit="1"/>
      <protection locked="0"/>
    </xf>
    <xf numFmtId="3" fontId="2" fillId="3" borderId="4" xfId="0" applyNumberFormat="1" applyFont="1" applyFill="1" applyBorder="1" applyAlignment="1" applyProtection="1">
      <alignment horizontal="left" vertical="center" wrapText="1" shrinkToFit="1"/>
      <protection locked="0"/>
    </xf>
    <xf numFmtId="3" fontId="2" fillId="3" borderId="65" xfId="0" applyNumberFormat="1" applyFont="1" applyFill="1" applyBorder="1" applyAlignment="1" applyProtection="1">
      <alignment horizontal="left" vertical="center" wrapText="1" shrinkToFit="1"/>
      <protection locked="0"/>
    </xf>
    <xf numFmtId="3" fontId="2" fillId="3" borderId="66" xfId="0" applyNumberFormat="1" applyFont="1" applyFill="1" applyBorder="1" applyAlignment="1" applyProtection="1">
      <alignment horizontal="left" vertical="center" wrapText="1" shrinkToFit="1"/>
      <protection locked="0"/>
    </xf>
    <xf numFmtId="3" fontId="2" fillId="3" borderId="63" xfId="0" applyNumberFormat="1" applyFont="1" applyFill="1" applyBorder="1" applyAlignment="1" applyProtection="1">
      <alignment horizontal="left" vertical="center" wrapText="1" shrinkToFit="1"/>
      <protection locked="0"/>
    </xf>
    <xf numFmtId="3" fontId="2" fillId="3" borderId="64" xfId="0" applyNumberFormat="1" applyFont="1" applyFill="1" applyBorder="1" applyAlignment="1" applyProtection="1">
      <alignment horizontal="left" vertical="center" wrapText="1" shrinkToFit="1"/>
      <protection locked="0"/>
    </xf>
    <xf numFmtId="3" fontId="2" fillId="3" borderId="31" xfId="0" applyNumberFormat="1" applyFont="1" applyFill="1" applyBorder="1" applyAlignment="1" applyProtection="1">
      <alignment horizontal="left" vertical="center" wrapText="1" shrinkToFit="1"/>
      <protection locked="0"/>
    </xf>
    <xf numFmtId="0" fontId="25" fillId="6" borderId="19" xfId="0" applyFont="1" applyFill="1" applyBorder="1" applyAlignment="1">
      <alignment horizontal="left" vertical="center" wrapText="1"/>
    </xf>
    <xf numFmtId="0" fontId="25" fillId="6" borderId="20" xfId="0" applyFont="1" applyFill="1" applyBorder="1" applyAlignment="1">
      <alignment horizontal="left" vertical="center" wrapText="1"/>
    </xf>
    <xf numFmtId="0" fontId="20" fillId="0" borderId="0" xfId="1" applyFont="1" applyAlignment="1">
      <alignment vertical="top"/>
    </xf>
    <xf numFmtId="0" fontId="25" fillId="6" borderId="58" xfId="0" applyFont="1" applyFill="1" applyBorder="1" applyAlignment="1">
      <alignment horizontal="left" vertical="center" wrapText="1"/>
    </xf>
    <xf numFmtId="0" fontId="25" fillId="6" borderId="17" xfId="0" applyFont="1" applyFill="1" applyBorder="1" applyAlignment="1">
      <alignment horizontal="left" vertical="center" wrapText="1"/>
    </xf>
    <xf numFmtId="0" fontId="25" fillId="6" borderId="48" xfId="0" applyFont="1" applyFill="1" applyBorder="1" applyAlignment="1">
      <alignment horizontal="left" vertical="center" wrapText="1"/>
    </xf>
    <xf numFmtId="0" fontId="25" fillId="6" borderId="18" xfId="0" applyFont="1" applyFill="1" applyBorder="1" applyAlignment="1">
      <alignment horizontal="left" vertical="center" wrapText="1"/>
    </xf>
    <xf numFmtId="0" fontId="24" fillId="2" borderId="43" xfId="0" applyFont="1" applyFill="1" applyBorder="1" applyAlignment="1" applyProtection="1">
      <alignment horizontal="left" vertical="center" wrapText="1"/>
    </xf>
    <xf numFmtId="0" fontId="24" fillId="2" borderId="0" xfId="0" applyFont="1" applyFill="1" applyBorder="1" applyAlignment="1" applyProtection="1">
      <alignment horizontal="left" vertical="center" wrapText="1"/>
    </xf>
    <xf numFmtId="0" fontId="39" fillId="0" borderId="43" xfId="1" applyFont="1" applyBorder="1" applyAlignment="1">
      <alignment horizontal="left" vertical="center" wrapText="1"/>
    </xf>
    <xf numFmtId="0" fontId="40" fillId="0" borderId="0" xfId="1" applyFont="1" applyAlignment="1">
      <alignment horizontal="left" vertical="center" wrapText="1"/>
    </xf>
    <xf numFmtId="0" fontId="40" fillId="0" borderId="43" xfId="1" applyFont="1" applyBorder="1" applyAlignment="1">
      <alignment horizontal="left" vertical="center" wrapText="1"/>
    </xf>
    <xf numFmtId="0" fontId="19" fillId="0" borderId="0" xfId="1" applyFont="1" applyAlignment="1">
      <alignment horizontal="left" vertical="center" wrapText="1"/>
    </xf>
    <xf numFmtId="0" fontId="5" fillId="0" borderId="43" xfId="0" applyFont="1" applyFill="1" applyBorder="1" applyAlignment="1">
      <alignment horizontal="left" vertical="center" wrapText="1"/>
    </xf>
    <xf numFmtId="0" fontId="5" fillId="0" borderId="0" xfId="0" applyFont="1" applyFill="1" applyAlignment="1">
      <alignment horizontal="left" vertical="center" wrapText="1"/>
    </xf>
    <xf numFmtId="0" fontId="5" fillId="0" borderId="43" xfId="0" applyFont="1" applyBorder="1" applyAlignment="1">
      <alignment horizontal="left" vertical="center" wrapText="1"/>
    </xf>
    <xf numFmtId="0" fontId="5" fillId="0" borderId="0" xfId="0" applyFont="1" applyAlignment="1">
      <alignment horizontal="left" vertical="center" wrapText="1"/>
    </xf>
    <xf numFmtId="0" fontId="4" fillId="6" borderId="9" xfId="0" applyFont="1" applyFill="1" applyBorder="1" applyAlignment="1">
      <alignment horizontal="left" vertical="center" wrapText="1"/>
    </xf>
    <xf numFmtId="0" fontId="4" fillId="6" borderId="10" xfId="0" applyFont="1" applyFill="1" applyBorder="1" applyAlignment="1">
      <alignment horizontal="left" vertical="center" wrapText="1"/>
    </xf>
    <xf numFmtId="0" fontId="14" fillId="6" borderId="22" xfId="0" applyFont="1" applyFill="1" applyBorder="1" applyAlignment="1">
      <alignment horizontal="left" vertical="center" wrapText="1"/>
    </xf>
    <xf numFmtId="0" fontId="14" fillId="6" borderId="34" xfId="0" applyFont="1" applyFill="1" applyBorder="1" applyAlignment="1">
      <alignment horizontal="left" vertical="center" wrapText="1"/>
    </xf>
    <xf numFmtId="0" fontId="4" fillId="6" borderId="22" xfId="0" applyFont="1" applyFill="1" applyBorder="1" applyAlignment="1">
      <alignment horizontal="left" vertical="center" wrapText="1"/>
    </xf>
    <xf numFmtId="0" fontId="4" fillId="6" borderId="34" xfId="0" applyFont="1" applyFill="1" applyBorder="1" applyAlignment="1">
      <alignment horizontal="left" vertical="center" wrapText="1"/>
    </xf>
    <xf numFmtId="0" fontId="2" fillId="0" borderId="0" xfId="0" applyFont="1" applyAlignment="1">
      <alignment horizontal="left" vertical="top"/>
    </xf>
    <xf numFmtId="0" fontId="2" fillId="0" borderId="0" xfId="0" applyFont="1" applyAlignment="1">
      <alignment horizontal="left"/>
    </xf>
    <xf numFmtId="0" fontId="2" fillId="0" borderId="0" xfId="0" applyFont="1" applyAlignment="1">
      <alignment horizontal="left" vertical="top" wrapText="1"/>
    </xf>
    <xf numFmtId="0" fontId="2" fillId="0" borderId="5" xfId="0" applyFont="1" applyBorder="1" applyAlignment="1">
      <alignment horizontal="left" vertical="top" wrapText="1"/>
    </xf>
    <xf numFmtId="0" fontId="15" fillId="6" borderId="56" xfId="0" applyFont="1" applyFill="1" applyBorder="1" applyAlignment="1">
      <alignment horizontal="left" vertical="center" wrapText="1"/>
    </xf>
    <xf numFmtId="0" fontId="15" fillId="6" borderId="10" xfId="0" applyFont="1" applyFill="1" applyBorder="1" applyAlignment="1">
      <alignment horizontal="left" vertical="center" wrapText="1"/>
    </xf>
    <xf numFmtId="0" fontId="15" fillId="6" borderId="44" xfId="0" applyFont="1" applyFill="1" applyBorder="1" applyAlignment="1">
      <alignment horizontal="left" vertical="center" wrapText="1"/>
    </xf>
    <xf numFmtId="0" fontId="15" fillId="6" borderId="45" xfId="0" applyFont="1" applyFill="1" applyBorder="1" applyAlignment="1">
      <alignment horizontal="left" vertical="center" wrapText="1"/>
    </xf>
    <xf numFmtId="3" fontId="2" fillId="3" borderId="42" xfId="0" applyNumberFormat="1" applyFont="1" applyFill="1" applyBorder="1" applyAlignment="1" applyProtection="1">
      <alignment horizontal="left" vertical="center" wrapText="1" shrinkToFit="1"/>
      <protection locked="0"/>
    </xf>
    <xf numFmtId="0" fontId="15" fillId="8" borderId="9" xfId="0" applyFont="1" applyFill="1" applyBorder="1" applyAlignment="1">
      <alignment horizontal="center" vertical="center" wrapText="1"/>
    </xf>
    <xf numFmtId="0" fontId="15" fillId="8" borderId="56" xfId="0" applyFont="1" applyFill="1" applyBorder="1" applyAlignment="1">
      <alignment horizontal="center" vertical="center" wrapText="1"/>
    </xf>
    <xf numFmtId="0" fontId="15" fillId="8" borderId="10" xfId="0" applyFont="1" applyFill="1" applyBorder="1" applyAlignment="1">
      <alignment horizontal="center" vertical="center" wrapText="1"/>
    </xf>
    <xf numFmtId="3" fontId="2" fillId="3" borderId="1" xfId="0" applyNumberFormat="1" applyFont="1" applyFill="1" applyBorder="1" applyAlignment="1" applyProtection="1">
      <alignment horizontal="left" vertical="top" wrapText="1" shrinkToFit="1"/>
      <protection locked="0"/>
    </xf>
    <xf numFmtId="0" fontId="9" fillId="2" borderId="5" xfId="0" applyFont="1" applyFill="1" applyBorder="1" applyAlignment="1" applyProtection="1">
      <alignment horizontal="left" vertical="center" wrapText="1"/>
    </xf>
    <xf numFmtId="4" fontId="2" fillId="3" borderId="1" xfId="0" applyNumberFormat="1" applyFont="1" applyFill="1" applyBorder="1" applyAlignment="1" applyProtection="1">
      <alignment horizontal="center" vertical="center" shrinkToFit="1"/>
      <protection locked="0"/>
    </xf>
    <xf numFmtId="0" fontId="15" fillId="8" borderId="1" xfId="0" applyFont="1" applyFill="1" applyBorder="1" applyAlignment="1">
      <alignment horizontal="left" vertical="top" wrapText="1"/>
    </xf>
    <xf numFmtId="3" fontId="2" fillId="3" borderId="4" xfId="0" applyNumberFormat="1" applyFont="1" applyFill="1" applyBorder="1" applyAlignment="1" applyProtection="1">
      <alignment horizontal="left" vertical="top" wrapText="1" shrinkToFit="1"/>
      <protection locked="0"/>
    </xf>
    <xf numFmtId="0" fontId="2" fillId="0" borderId="1" xfId="0" applyFont="1" applyBorder="1" applyAlignment="1" applyProtection="1">
      <alignment vertical="top"/>
      <protection hidden="1"/>
    </xf>
    <xf numFmtId="0" fontId="3" fillId="2" borderId="0" xfId="0" applyFont="1" applyFill="1" applyAlignment="1">
      <alignment vertical="center"/>
    </xf>
  </cellXfs>
  <cellStyles count="2">
    <cellStyle name="Hyperlink" xfId="1" builtinId="8"/>
    <cellStyle name="Normal" xfId="0" builtinId="0"/>
  </cellStyles>
  <dxfs count="184">
    <dxf>
      <font>
        <color rgb="FFFF0000"/>
      </font>
      <fill>
        <patternFill>
          <bgColor theme="1"/>
        </patternFill>
      </fill>
    </dxf>
    <dxf>
      <font>
        <color rgb="FFFF0000"/>
      </font>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0" tint="-0.499984740745262"/>
        </patternFill>
      </fill>
    </dxf>
    <dxf>
      <fill>
        <patternFill patternType="lightUp">
          <bgColor theme="0" tint="-0.499984740745262"/>
        </patternFill>
      </fill>
    </dxf>
    <dxf>
      <fill>
        <patternFill patternType="lightUp">
          <bgColor theme="0" tint="-0.499984740745262"/>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rgb="FFFF0000"/>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0" tint="-0.499984740745262"/>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0" tint="-0.499984740745262"/>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patternType="lightUp">
          <bgColor theme="0" tint="-0.499984740745262"/>
        </patternFill>
      </fill>
    </dxf>
    <dxf>
      <fill>
        <patternFill>
          <bgColor theme="0" tint="-0.499984740745262"/>
        </patternFill>
      </fill>
    </dxf>
    <dxf>
      <font>
        <color rgb="FFFF0000"/>
      </font>
      <fill>
        <patternFill>
          <bgColor theme="1"/>
        </patternFill>
      </fill>
    </dxf>
    <dxf>
      <font>
        <color rgb="FFFF0000"/>
      </font>
      <fill>
        <patternFill>
          <bgColor theme="1"/>
        </patternFill>
      </fill>
    </dxf>
    <dxf>
      <font>
        <color rgb="FFFF0000"/>
      </font>
      <fill>
        <patternFill patternType="solid">
          <bgColor theme="1"/>
        </patternFill>
      </fill>
    </dxf>
    <dxf>
      <fill>
        <patternFill>
          <bgColor theme="0" tint="-0.499984740745262"/>
        </patternFill>
      </fill>
    </dxf>
    <dxf>
      <font>
        <color rgb="FFFF0000"/>
      </font>
      <fill>
        <patternFill>
          <bgColor theme="1"/>
        </patternFill>
      </fill>
    </dxf>
    <dxf>
      <fill>
        <patternFill>
          <bgColor theme="0" tint="-0.499984740745262"/>
        </patternFill>
      </fill>
    </dxf>
    <dxf>
      <font>
        <color rgb="FFFF0000"/>
      </font>
      <fill>
        <patternFill>
          <bgColor theme="1"/>
        </patternFill>
      </fill>
    </dxf>
    <dxf>
      <font>
        <color rgb="FFFF0000"/>
      </font>
      <fill>
        <patternFill>
          <bgColor theme="1"/>
        </patternFill>
      </fill>
    </dxf>
    <dxf>
      <fill>
        <patternFill>
          <bgColor theme="0" tint="-0.499984740745262"/>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0" tint="-0.499984740745262"/>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0" tint="-0.499984740745262"/>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0" tint="-0.499984740745262"/>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0" tint="-0.499984740745262"/>
        </patternFill>
      </fill>
    </dxf>
    <dxf>
      <font>
        <color rgb="FFFF0000"/>
      </font>
      <fill>
        <patternFill>
          <bgColor theme="1"/>
        </patternFill>
      </fill>
    </dxf>
    <dxf>
      <fill>
        <patternFill>
          <bgColor theme="0" tint="-0.499984740745262"/>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0" tint="-0.499984740745262"/>
        </patternFill>
      </fill>
    </dxf>
    <dxf>
      <fill>
        <patternFill>
          <bgColor theme="0" tint="-0.499984740745262"/>
        </patternFill>
      </fill>
    </dxf>
    <dxf>
      <fill>
        <patternFill>
          <bgColor theme="0" tint="-0.499984740745262"/>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strike val="0"/>
        <color rgb="FFFF0000"/>
      </font>
      <fill>
        <patternFill>
          <bgColor theme="1"/>
        </patternFill>
      </fill>
    </dxf>
    <dxf>
      <fill>
        <patternFill patternType="lightUp">
          <fgColor auto="1"/>
          <bgColor theme="0" tint="-0.499984740745262"/>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strike val="0"/>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0" tint="-0.499984740745262"/>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patternType="lightUp">
          <bgColor theme="0" tint="-0.24994659260841701"/>
        </patternFill>
      </fill>
    </dxf>
    <dxf>
      <fill>
        <patternFill>
          <bgColor theme="0" tint="-0.499984740745262"/>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0" tint="-0.499984740745262"/>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0" tint="-0.499984740745262"/>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patternType="lightUp">
          <bgColor theme="0" tint="-0.2499465926084170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0" tint="-0.499984740745262"/>
        </patternFill>
      </fill>
    </dxf>
    <dxf>
      <font>
        <color rgb="FFFF0000"/>
      </font>
      <fill>
        <patternFill>
          <bgColor theme="1"/>
        </patternFill>
      </fill>
    </dxf>
    <dxf>
      <font>
        <color rgb="FFFF0000"/>
      </font>
      <fill>
        <patternFill>
          <bgColor theme="1"/>
        </patternFill>
      </fill>
    </dxf>
    <dxf>
      <fill>
        <patternFill>
          <bgColor theme="0" tint="-0.499984740745262"/>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0" tint="-0.499984740745262"/>
        </patternFill>
      </fill>
    </dxf>
    <dxf>
      <font>
        <color rgb="FFFF0000"/>
      </font>
      <fill>
        <patternFill>
          <bgColor theme="1"/>
        </patternFill>
      </fill>
    </dxf>
    <dxf>
      <font>
        <color rgb="FFFF0000"/>
      </font>
      <fill>
        <patternFill>
          <bgColor theme="1"/>
        </patternFill>
      </fill>
    </dxf>
    <dxf>
      <font>
        <strike val="0"/>
        <color theme="1"/>
      </font>
      <fill>
        <patternFill>
          <bgColor theme="1"/>
        </patternFill>
      </fill>
    </dxf>
    <dxf>
      <font>
        <color rgb="FFFF0000"/>
      </font>
      <fill>
        <patternFill>
          <bgColor theme="1"/>
        </patternFill>
      </fill>
    </dxf>
    <dxf>
      <font>
        <color rgb="FFFF0000"/>
      </font>
      <fill>
        <patternFill>
          <bgColor theme="1"/>
        </patternFill>
      </fill>
    </dxf>
    <dxf>
      <font>
        <strike val="0"/>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strike val="0"/>
        <color rgb="FFFF0000"/>
      </font>
      <fill>
        <patternFill>
          <bgColor theme="1"/>
        </patternFill>
      </fill>
    </dxf>
    <dxf>
      <font>
        <color rgb="FFFF0000"/>
      </font>
      <fill>
        <patternFill>
          <bgColor theme="1"/>
        </patternFill>
      </fill>
    </dxf>
    <dxf>
      <font>
        <strike val="0"/>
        <color rgb="FFFF0000"/>
      </font>
      <fill>
        <patternFill>
          <bgColor theme="1"/>
        </patternFill>
      </fill>
    </dxf>
    <dxf>
      <font>
        <color rgb="FFFF0000"/>
      </font>
      <fill>
        <patternFill>
          <bgColor theme="1"/>
        </patternFill>
      </fill>
    </dxf>
    <dxf>
      <font>
        <strike val="0"/>
        <color rgb="FFFF0000"/>
      </font>
      <fill>
        <patternFill>
          <bgColor theme="1"/>
        </patternFill>
      </fill>
    </dxf>
    <dxf>
      <font>
        <color rgb="FFFF0000"/>
      </font>
      <fill>
        <patternFill>
          <bgColor theme="1"/>
        </patternFill>
      </fill>
    </dxf>
    <dxf>
      <font>
        <strike val="0"/>
        <color auto="1"/>
      </font>
      <fill>
        <patternFill>
          <bgColor theme="1"/>
        </patternFill>
      </fill>
    </dxf>
    <dxf>
      <font>
        <strike val="0"/>
        <color theme="1"/>
      </font>
      <fill>
        <patternFill>
          <bgColor theme="1"/>
        </patternFill>
      </fill>
    </dxf>
    <dxf>
      <font>
        <color theme="1"/>
      </font>
      <fill>
        <patternFill>
          <bgColor theme="1"/>
        </patternFill>
      </fill>
    </dxf>
    <dxf>
      <fill>
        <patternFill patternType="lightUp">
          <bgColor theme="0" tint="-0.24994659260841701"/>
        </patternFill>
      </fill>
    </dxf>
    <dxf>
      <fill>
        <patternFill>
          <bgColor theme="0" tint="-0.499984740745262"/>
        </patternFill>
      </fill>
    </dxf>
    <dxf>
      <font>
        <color rgb="FFFF0000"/>
      </font>
      <fill>
        <patternFill>
          <bgColor theme="1"/>
        </patternFill>
      </fill>
    </dxf>
    <dxf>
      <font>
        <color rgb="FFFF0000"/>
      </font>
      <fill>
        <patternFill>
          <bgColor theme="1"/>
        </patternFill>
      </fill>
    </dxf>
    <dxf>
      <fill>
        <patternFill>
          <bgColor theme="0" tint="-0.499984740745262"/>
        </patternFill>
      </fill>
    </dxf>
    <dxf>
      <font>
        <color rgb="FFFF0000"/>
      </font>
      <fill>
        <patternFill>
          <bgColor theme="1"/>
        </patternFill>
      </fill>
    </dxf>
    <dxf>
      <font>
        <color rgb="FFFF0000"/>
      </font>
      <fill>
        <patternFill>
          <bgColor theme="1"/>
        </patternFill>
      </fill>
    </dxf>
    <dxf>
      <fill>
        <patternFill>
          <bgColor theme="0" tint="-0.499984740745262"/>
        </patternFill>
      </fill>
    </dxf>
    <dxf>
      <fill>
        <patternFill>
          <bgColor theme="9" tint="0.39994506668294322"/>
        </patternFill>
      </fill>
    </dxf>
    <dxf>
      <fill>
        <patternFill>
          <bgColor theme="0" tint="-0.24994659260841701"/>
        </patternFill>
      </fill>
    </dxf>
    <dxf>
      <fill>
        <patternFill>
          <bgColor rgb="FF92D050"/>
        </patternFill>
      </fill>
    </dxf>
    <dxf>
      <fill>
        <patternFill>
          <bgColor theme="9" tint="0.39994506668294322"/>
        </patternFill>
      </fill>
    </dxf>
    <dxf>
      <fill>
        <patternFill>
          <bgColor theme="0" tint="-0.24994659260841701"/>
        </patternFill>
      </fill>
    </dxf>
    <dxf>
      <fill>
        <patternFill>
          <bgColor rgb="FF92D050"/>
        </patternFill>
      </fill>
    </dxf>
    <dxf>
      <fill>
        <patternFill>
          <bgColor theme="9" tint="0.39994506668294322"/>
        </patternFill>
      </fill>
    </dxf>
    <dxf>
      <fill>
        <patternFill>
          <bgColor theme="0" tint="-0.24994659260841701"/>
        </patternFill>
      </fill>
    </dxf>
    <dxf>
      <fill>
        <patternFill>
          <bgColor rgb="FF92D050"/>
        </patternFill>
      </fill>
    </dxf>
    <dxf>
      <fill>
        <patternFill>
          <bgColor theme="0" tint="-0.24994659260841701"/>
        </patternFill>
      </fill>
    </dxf>
    <dxf>
      <font>
        <color auto="1"/>
      </font>
      <fill>
        <patternFill>
          <bgColor theme="1"/>
        </patternFill>
      </fill>
    </dxf>
    <dxf>
      <fill>
        <patternFill>
          <bgColor theme="0" tint="-0.24994659260841701"/>
        </patternFill>
      </fill>
    </dxf>
    <dxf>
      <font>
        <color theme="1" tint="0.499984740745262"/>
      </font>
      <fill>
        <patternFill patternType="none">
          <bgColor auto="1"/>
        </patternFill>
      </fill>
    </dxf>
    <dxf>
      <font>
        <color auto="1"/>
      </font>
      <fill>
        <patternFill>
          <bgColor theme="1"/>
        </patternFill>
      </fill>
    </dxf>
  </dxfs>
  <tableStyles count="0" defaultTableStyle="TableStyleMedium9" defaultPivotStyle="PivotStyleLight16"/>
  <colors>
    <mruColors>
      <color rgb="FF99CCFF"/>
      <color rgb="FFBFBFBF"/>
      <color rgb="FF33CCCC"/>
      <color rgb="FF4A3EEA"/>
      <color rgb="FFFFFF99"/>
      <color rgb="FFC2C2C2"/>
      <color rgb="FFD8E4BC"/>
      <color rgb="FF00B0F0"/>
      <color rgb="FFDCE6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1.xml"/><Relationship Id="rId40"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eetMetadata" Target="metadata.xml"/></Relationships>
</file>

<file path=xl/ctrlProps/ctrlProp1.xml><?xml version="1.0" encoding="utf-8"?>
<formControlPr xmlns="http://schemas.microsoft.com/office/spreadsheetml/2009/9/main" objectType="Radio" firstButton="1" fmlaLink="$R$15" lockText="1" noThreeD="1"/>
</file>

<file path=xl/ctrlProps/ctrlProp10.xml><?xml version="1.0" encoding="utf-8"?>
<formControlPr xmlns="http://schemas.microsoft.com/office/spreadsheetml/2009/9/main" objectType="Radio" firstButton="1" fmlaLink="$O$1"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firstButton="1" fmlaLink="$O$1"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firstButton="1" fmlaLink="$O$1"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firstButton="1" fmlaLink="$O$1"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firstButton="1" fmlaLink="$O$1"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firstButton="1" fmlaLink="$O$1"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firstButton="1" fmlaLink="$O$1"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firstButton="1" fmlaLink="$O$1"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firstButton="1" fmlaLink="$O$1"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firstButton="1" fmlaLink="$O$1"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firstButton="1" fmlaLink="$O$1"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firstButton="1" fmlaLink="$O$1"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firstButton="1" fmlaLink="$O$1"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Radio" firstButton="1" fmlaLink="$O$1"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firstButton="1" fmlaLink="$O$1"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firstButton="1" fmlaLink="$O$1"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firstButton="1" fmlaLink="$O$1"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firstButton="1" fmlaLink="$O$1"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firstButton="1" fmlaLink="$O$1"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firstButton="1" fmlaLink="$O$1"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firstButton="1" fmlaLink="$O$1"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firstButton="1" fmlaLink="$O$1"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firstButton="1" fmlaLink="$O$1"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firstButton="1" fmlaLink="$O$1"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firstButton="1" fmlaLink="$O$3"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GBox" noThreeD="1"/>
</file>

<file path=xl/ctrlProps/ctrlProp62.xml><?xml version="1.0" encoding="utf-8"?>
<formControlPr xmlns="http://schemas.microsoft.com/office/spreadsheetml/2009/9/main" objectType="GBox" noThreeD="1"/>
</file>

<file path=xl/ctrlProps/ctrlProp63.xml><?xml version="1.0" encoding="utf-8"?>
<formControlPr xmlns="http://schemas.microsoft.com/office/spreadsheetml/2009/9/main" objectType="Radio" firstButton="1" fmlaLink="$O$6"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Radio" firstButton="1" fmlaLink="$O$7"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firstButton="1" fmlaLink="$O$1"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Radio" firstButton="1" fmlaLink="$O$1" lockText="1" noThreeD="1"/>
</file>

<file path=xl/ctrlProps/ctrlProp71.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xdr:oneCellAnchor>
    <xdr:from>
      <xdr:col>5</xdr:col>
      <xdr:colOff>851648</xdr:colOff>
      <xdr:row>18</xdr:row>
      <xdr:rowOff>89647</xdr:rowOff>
    </xdr:from>
    <xdr:ext cx="184731" cy="264560"/>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3854824" y="48969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2</xdr:col>
          <xdr:colOff>733245</xdr:colOff>
          <xdr:row>16</xdr:row>
          <xdr:rowOff>8626</xdr:rowOff>
        </xdr:from>
        <xdr:to>
          <xdr:col>3</xdr:col>
          <xdr:colOff>34506</xdr:colOff>
          <xdr:row>16</xdr:row>
          <xdr:rowOff>215660</xdr:rowOff>
        </xdr:to>
        <xdr:sp macro="" textlink="">
          <xdr:nvSpPr>
            <xdr:cNvPr id="35859" name="Option Button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733245</xdr:colOff>
          <xdr:row>17</xdr:row>
          <xdr:rowOff>8626</xdr:rowOff>
        </xdr:from>
        <xdr:to>
          <xdr:col>3</xdr:col>
          <xdr:colOff>34506</xdr:colOff>
          <xdr:row>17</xdr:row>
          <xdr:rowOff>215660</xdr:rowOff>
        </xdr:to>
        <xdr:sp macro="" textlink="">
          <xdr:nvSpPr>
            <xdr:cNvPr id="35860" name="Option Button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733245</xdr:colOff>
          <xdr:row>18</xdr:row>
          <xdr:rowOff>8626</xdr:rowOff>
        </xdr:from>
        <xdr:to>
          <xdr:col>3</xdr:col>
          <xdr:colOff>34506</xdr:colOff>
          <xdr:row>18</xdr:row>
          <xdr:rowOff>215660</xdr:rowOff>
        </xdr:to>
        <xdr:sp macro="" textlink="">
          <xdr:nvSpPr>
            <xdr:cNvPr id="35861" name="Option Button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733245</xdr:colOff>
          <xdr:row>19</xdr:row>
          <xdr:rowOff>8626</xdr:rowOff>
        </xdr:from>
        <xdr:to>
          <xdr:col>3</xdr:col>
          <xdr:colOff>34506</xdr:colOff>
          <xdr:row>19</xdr:row>
          <xdr:rowOff>215660</xdr:rowOff>
        </xdr:to>
        <xdr:sp macro="" textlink="">
          <xdr:nvSpPr>
            <xdr:cNvPr id="35862" name="Option Button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733245</xdr:colOff>
          <xdr:row>20</xdr:row>
          <xdr:rowOff>8626</xdr:rowOff>
        </xdr:from>
        <xdr:to>
          <xdr:col>3</xdr:col>
          <xdr:colOff>34506</xdr:colOff>
          <xdr:row>20</xdr:row>
          <xdr:rowOff>215660</xdr:rowOff>
        </xdr:to>
        <xdr:sp macro="" textlink="">
          <xdr:nvSpPr>
            <xdr:cNvPr id="35863" name="Option Button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733245</xdr:colOff>
          <xdr:row>21</xdr:row>
          <xdr:rowOff>8626</xdr:rowOff>
        </xdr:from>
        <xdr:to>
          <xdr:col>3</xdr:col>
          <xdr:colOff>34506</xdr:colOff>
          <xdr:row>21</xdr:row>
          <xdr:rowOff>215660</xdr:rowOff>
        </xdr:to>
        <xdr:sp macro="" textlink="">
          <xdr:nvSpPr>
            <xdr:cNvPr id="35864" name="Option Button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733245</xdr:colOff>
          <xdr:row>22</xdr:row>
          <xdr:rowOff>8626</xdr:rowOff>
        </xdr:from>
        <xdr:to>
          <xdr:col>3</xdr:col>
          <xdr:colOff>34506</xdr:colOff>
          <xdr:row>22</xdr:row>
          <xdr:rowOff>215660</xdr:rowOff>
        </xdr:to>
        <xdr:sp macro="" textlink="">
          <xdr:nvSpPr>
            <xdr:cNvPr id="35865" name="Option Button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733245</xdr:colOff>
          <xdr:row>23</xdr:row>
          <xdr:rowOff>8626</xdr:rowOff>
        </xdr:from>
        <xdr:to>
          <xdr:col>3</xdr:col>
          <xdr:colOff>34506</xdr:colOff>
          <xdr:row>23</xdr:row>
          <xdr:rowOff>215660</xdr:rowOff>
        </xdr:to>
        <xdr:sp macro="" textlink="">
          <xdr:nvSpPr>
            <xdr:cNvPr id="35866" name="Option Button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733245</xdr:colOff>
          <xdr:row>24</xdr:row>
          <xdr:rowOff>8626</xdr:rowOff>
        </xdr:from>
        <xdr:to>
          <xdr:col>3</xdr:col>
          <xdr:colOff>34506</xdr:colOff>
          <xdr:row>24</xdr:row>
          <xdr:rowOff>215660</xdr:rowOff>
        </xdr:to>
        <xdr:sp macro="" textlink="">
          <xdr:nvSpPr>
            <xdr:cNvPr id="35867" name="Option Button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353683</xdr:colOff>
          <xdr:row>0</xdr:row>
          <xdr:rowOff>0</xdr:rowOff>
        </xdr:from>
        <xdr:to>
          <xdr:col>9</xdr:col>
          <xdr:colOff>517585</xdr:colOff>
          <xdr:row>0</xdr:row>
          <xdr:rowOff>232913</xdr:rowOff>
        </xdr:to>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B00-000001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362309</xdr:colOff>
          <xdr:row>1</xdr:row>
          <xdr:rowOff>146649</xdr:rowOff>
        </xdr:from>
        <xdr:to>
          <xdr:col>9</xdr:col>
          <xdr:colOff>517585</xdr:colOff>
          <xdr:row>1</xdr:row>
          <xdr:rowOff>370936</xdr:rowOff>
        </xdr:to>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B00-000002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353683</xdr:colOff>
          <xdr:row>0</xdr:row>
          <xdr:rowOff>0</xdr:rowOff>
        </xdr:from>
        <xdr:to>
          <xdr:col>9</xdr:col>
          <xdr:colOff>422694</xdr:colOff>
          <xdr:row>1</xdr:row>
          <xdr:rowOff>34506</xdr:rowOff>
        </xdr:to>
        <xdr:sp macro="" textlink="">
          <xdr:nvSpPr>
            <xdr:cNvPr id="78849" name="Option Button 1" hidden="1">
              <a:extLst>
                <a:ext uri="{63B3BB69-23CF-44E3-9099-C40C66FF867C}">
                  <a14:compatExt spid="_x0000_s78849"/>
                </a:ext>
                <a:ext uri="{FF2B5EF4-FFF2-40B4-BE49-F238E27FC236}">
                  <a16:creationId xmlns:a16="http://schemas.microsoft.com/office/drawing/2014/main" id="{00000000-0008-0000-0C00-000001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353683</xdr:colOff>
          <xdr:row>1</xdr:row>
          <xdr:rowOff>120770</xdr:rowOff>
        </xdr:from>
        <xdr:to>
          <xdr:col>9</xdr:col>
          <xdr:colOff>232913</xdr:colOff>
          <xdr:row>1</xdr:row>
          <xdr:rowOff>362309</xdr:rowOff>
        </xdr:to>
        <xdr:sp macro="" textlink="">
          <xdr:nvSpPr>
            <xdr:cNvPr id="78850" name="Option Button 2" hidden="1">
              <a:extLst>
                <a:ext uri="{63B3BB69-23CF-44E3-9099-C40C66FF867C}">
                  <a14:compatExt spid="_x0000_s78850"/>
                </a:ext>
                <a:ext uri="{FF2B5EF4-FFF2-40B4-BE49-F238E27FC236}">
                  <a16:creationId xmlns:a16="http://schemas.microsoft.com/office/drawing/2014/main" id="{00000000-0008-0000-0C00-000002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301925</xdr:colOff>
          <xdr:row>0</xdr:row>
          <xdr:rowOff>0</xdr:rowOff>
        </xdr:from>
        <xdr:to>
          <xdr:col>9</xdr:col>
          <xdr:colOff>526211</xdr:colOff>
          <xdr:row>0</xdr:row>
          <xdr:rowOff>224287</xdr:rowOff>
        </xdr:to>
        <xdr:sp macro="" textlink="">
          <xdr:nvSpPr>
            <xdr:cNvPr id="80897" name="Option Button 1" hidden="1">
              <a:extLst>
                <a:ext uri="{63B3BB69-23CF-44E3-9099-C40C66FF867C}">
                  <a14:compatExt spid="_x0000_s80897"/>
                </a:ext>
                <a:ext uri="{FF2B5EF4-FFF2-40B4-BE49-F238E27FC236}">
                  <a16:creationId xmlns:a16="http://schemas.microsoft.com/office/drawing/2014/main" id="{00000000-0008-0000-0D00-000001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301925</xdr:colOff>
          <xdr:row>1</xdr:row>
          <xdr:rowOff>155275</xdr:rowOff>
        </xdr:from>
        <xdr:to>
          <xdr:col>9</xdr:col>
          <xdr:colOff>526211</xdr:colOff>
          <xdr:row>1</xdr:row>
          <xdr:rowOff>370936</xdr:rowOff>
        </xdr:to>
        <xdr:sp macro="" textlink="">
          <xdr:nvSpPr>
            <xdr:cNvPr id="80898" name="Option Button 2" hidden="1">
              <a:extLst>
                <a:ext uri="{63B3BB69-23CF-44E3-9099-C40C66FF867C}">
                  <a14:compatExt spid="_x0000_s80898"/>
                </a:ext>
                <a:ext uri="{FF2B5EF4-FFF2-40B4-BE49-F238E27FC236}">
                  <a16:creationId xmlns:a16="http://schemas.microsoft.com/office/drawing/2014/main" id="{00000000-0008-0000-0D00-000002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301925</xdr:colOff>
          <xdr:row>0</xdr:row>
          <xdr:rowOff>0</xdr:rowOff>
        </xdr:from>
        <xdr:to>
          <xdr:col>9</xdr:col>
          <xdr:colOff>370936</xdr:colOff>
          <xdr:row>1</xdr:row>
          <xdr:rowOff>34506</xdr:rowOff>
        </xdr:to>
        <xdr:sp macro="" textlink="">
          <xdr:nvSpPr>
            <xdr:cNvPr id="72705" name="Option Button 1" hidden="1">
              <a:extLst>
                <a:ext uri="{63B3BB69-23CF-44E3-9099-C40C66FF867C}">
                  <a14:compatExt spid="_x0000_s72705"/>
                </a:ext>
                <a:ext uri="{FF2B5EF4-FFF2-40B4-BE49-F238E27FC236}">
                  <a16:creationId xmlns:a16="http://schemas.microsoft.com/office/drawing/2014/main" id="{00000000-0008-0000-0E00-00000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301925</xdr:colOff>
          <xdr:row>1</xdr:row>
          <xdr:rowOff>120770</xdr:rowOff>
        </xdr:from>
        <xdr:to>
          <xdr:col>9</xdr:col>
          <xdr:colOff>181155</xdr:colOff>
          <xdr:row>1</xdr:row>
          <xdr:rowOff>362309</xdr:rowOff>
        </xdr:to>
        <xdr:sp macro="" textlink="">
          <xdr:nvSpPr>
            <xdr:cNvPr id="72706" name="Option Button 2" hidden="1">
              <a:extLst>
                <a:ext uri="{63B3BB69-23CF-44E3-9099-C40C66FF867C}">
                  <a14:compatExt spid="_x0000_s72706"/>
                </a:ext>
                <a:ext uri="{FF2B5EF4-FFF2-40B4-BE49-F238E27FC236}">
                  <a16:creationId xmlns:a16="http://schemas.microsoft.com/office/drawing/2014/main" id="{00000000-0008-0000-0E00-00000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43132</xdr:colOff>
          <xdr:row>0</xdr:row>
          <xdr:rowOff>8626</xdr:rowOff>
        </xdr:from>
        <xdr:to>
          <xdr:col>6</xdr:col>
          <xdr:colOff>370936</xdr:colOff>
          <xdr:row>0</xdr:row>
          <xdr:rowOff>232913</xdr:rowOff>
        </xdr:to>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F00-00000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43132</xdr:colOff>
          <xdr:row>1</xdr:row>
          <xdr:rowOff>146649</xdr:rowOff>
        </xdr:from>
        <xdr:to>
          <xdr:col>6</xdr:col>
          <xdr:colOff>370936</xdr:colOff>
          <xdr:row>1</xdr:row>
          <xdr:rowOff>362309</xdr:rowOff>
        </xdr:to>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F00-00000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379562</xdr:colOff>
          <xdr:row>0</xdr:row>
          <xdr:rowOff>8626</xdr:rowOff>
        </xdr:from>
        <xdr:to>
          <xdr:col>9</xdr:col>
          <xdr:colOff>25879</xdr:colOff>
          <xdr:row>0</xdr:row>
          <xdr:rowOff>232913</xdr:rowOff>
        </xdr:to>
        <xdr:sp macro="" textlink="">
          <xdr:nvSpPr>
            <xdr:cNvPr id="95233" name="Option Button 1" hidden="1">
              <a:extLst>
                <a:ext uri="{63B3BB69-23CF-44E3-9099-C40C66FF867C}">
                  <a14:compatExt spid="_x0000_s95233"/>
                </a:ext>
                <a:ext uri="{FF2B5EF4-FFF2-40B4-BE49-F238E27FC236}">
                  <a16:creationId xmlns:a16="http://schemas.microsoft.com/office/drawing/2014/main" id="{00000000-0008-0000-1000-000001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370936</xdr:colOff>
          <xdr:row>1</xdr:row>
          <xdr:rowOff>146649</xdr:rowOff>
        </xdr:from>
        <xdr:to>
          <xdr:col>9</xdr:col>
          <xdr:colOff>8626</xdr:colOff>
          <xdr:row>1</xdr:row>
          <xdr:rowOff>362309</xdr:rowOff>
        </xdr:to>
        <xdr:sp macro="" textlink="">
          <xdr:nvSpPr>
            <xdr:cNvPr id="95234" name="Option Button 2" hidden="1">
              <a:extLst>
                <a:ext uri="{63B3BB69-23CF-44E3-9099-C40C66FF867C}">
                  <a14:compatExt spid="_x0000_s95234"/>
                </a:ext>
                <a:ext uri="{FF2B5EF4-FFF2-40B4-BE49-F238E27FC236}">
                  <a16:creationId xmlns:a16="http://schemas.microsoft.com/office/drawing/2014/main" id="{00000000-0008-0000-1000-000002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43132</xdr:colOff>
          <xdr:row>0</xdr:row>
          <xdr:rowOff>8626</xdr:rowOff>
        </xdr:from>
        <xdr:to>
          <xdr:col>8</xdr:col>
          <xdr:colOff>0</xdr:colOff>
          <xdr:row>0</xdr:row>
          <xdr:rowOff>232913</xdr:rowOff>
        </xdr:to>
        <xdr:sp macro="" textlink="">
          <xdr:nvSpPr>
            <xdr:cNvPr id="128001" name="Option Button 1" hidden="1">
              <a:extLst>
                <a:ext uri="{63B3BB69-23CF-44E3-9099-C40C66FF867C}">
                  <a14:compatExt spid="_x0000_s128001"/>
                </a:ext>
                <a:ext uri="{FF2B5EF4-FFF2-40B4-BE49-F238E27FC236}">
                  <a16:creationId xmlns:a16="http://schemas.microsoft.com/office/drawing/2014/main" id="{00000000-0008-0000-1100-000001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43132</xdr:colOff>
          <xdr:row>1</xdr:row>
          <xdr:rowOff>146649</xdr:rowOff>
        </xdr:from>
        <xdr:to>
          <xdr:col>8</xdr:col>
          <xdr:colOff>0</xdr:colOff>
          <xdr:row>1</xdr:row>
          <xdr:rowOff>362309</xdr:rowOff>
        </xdr:to>
        <xdr:sp macro="" textlink="">
          <xdr:nvSpPr>
            <xdr:cNvPr id="128002" name="Option Button 2" hidden="1">
              <a:extLst>
                <a:ext uri="{63B3BB69-23CF-44E3-9099-C40C66FF867C}">
                  <a14:compatExt spid="_x0000_s128002"/>
                </a:ext>
                <a:ext uri="{FF2B5EF4-FFF2-40B4-BE49-F238E27FC236}">
                  <a16:creationId xmlns:a16="http://schemas.microsoft.com/office/drawing/2014/main" id="{00000000-0008-0000-1100-000002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379562</xdr:colOff>
          <xdr:row>0</xdr:row>
          <xdr:rowOff>25879</xdr:rowOff>
        </xdr:from>
        <xdr:to>
          <xdr:col>9</xdr:col>
          <xdr:colOff>483079</xdr:colOff>
          <xdr:row>0</xdr:row>
          <xdr:rowOff>232913</xdr:rowOff>
        </xdr:to>
        <xdr:sp macro="" textlink="">
          <xdr:nvSpPr>
            <xdr:cNvPr id="92161" name="Option Button 1" hidden="1">
              <a:extLst>
                <a:ext uri="{63B3BB69-23CF-44E3-9099-C40C66FF867C}">
                  <a14:compatExt spid="_x0000_s92161"/>
                </a:ext>
                <a:ext uri="{FF2B5EF4-FFF2-40B4-BE49-F238E27FC236}">
                  <a16:creationId xmlns:a16="http://schemas.microsoft.com/office/drawing/2014/main" id="{00000000-0008-0000-1200-00000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379562</xdr:colOff>
          <xdr:row>1</xdr:row>
          <xdr:rowOff>155275</xdr:rowOff>
        </xdr:from>
        <xdr:to>
          <xdr:col>9</xdr:col>
          <xdr:colOff>465826</xdr:colOff>
          <xdr:row>1</xdr:row>
          <xdr:rowOff>370936</xdr:rowOff>
        </xdr:to>
        <xdr:sp macro="" textlink="">
          <xdr:nvSpPr>
            <xdr:cNvPr id="92162" name="Option Button 2" hidden="1">
              <a:extLst>
                <a:ext uri="{63B3BB69-23CF-44E3-9099-C40C66FF867C}">
                  <a14:compatExt spid="_x0000_s92162"/>
                </a:ext>
                <a:ext uri="{FF2B5EF4-FFF2-40B4-BE49-F238E27FC236}">
                  <a16:creationId xmlns:a16="http://schemas.microsoft.com/office/drawing/2014/main" id="{00000000-0008-0000-1200-00000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388189</xdr:colOff>
          <xdr:row>0</xdr:row>
          <xdr:rowOff>8626</xdr:rowOff>
        </xdr:from>
        <xdr:to>
          <xdr:col>10</xdr:col>
          <xdr:colOff>103517</xdr:colOff>
          <xdr:row>0</xdr:row>
          <xdr:rowOff>232913</xdr:rowOff>
        </xdr:to>
        <xdr:sp macro="" textlink="">
          <xdr:nvSpPr>
            <xdr:cNvPr id="93185" name="Option Button 1" hidden="1">
              <a:extLst>
                <a:ext uri="{63B3BB69-23CF-44E3-9099-C40C66FF867C}">
                  <a14:compatExt spid="_x0000_s93185"/>
                </a:ext>
                <a:ext uri="{FF2B5EF4-FFF2-40B4-BE49-F238E27FC236}">
                  <a16:creationId xmlns:a16="http://schemas.microsoft.com/office/drawing/2014/main" id="{00000000-0008-0000-1300-000001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405442</xdr:colOff>
          <xdr:row>1</xdr:row>
          <xdr:rowOff>155275</xdr:rowOff>
        </xdr:from>
        <xdr:to>
          <xdr:col>10</xdr:col>
          <xdr:colOff>112143</xdr:colOff>
          <xdr:row>1</xdr:row>
          <xdr:rowOff>370936</xdr:rowOff>
        </xdr:to>
        <xdr:sp macro="" textlink="">
          <xdr:nvSpPr>
            <xdr:cNvPr id="93186" name="Option Button 2" hidden="1">
              <a:extLst>
                <a:ext uri="{63B3BB69-23CF-44E3-9099-C40C66FF867C}">
                  <a14:compatExt spid="_x0000_s93186"/>
                </a:ext>
                <a:ext uri="{FF2B5EF4-FFF2-40B4-BE49-F238E27FC236}">
                  <a16:creationId xmlns:a16="http://schemas.microsoft.com/office/drawing/2014/main" id="{00000000-0008-0000-1300-000002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379562</xdr:colOff>
          <xdr:row>0</xdr:row>
          <xdr:rowOff>8626</xdr:rowOff>
        </xdr:from>
        <xdr:to>
          <xdr:col>9</xdr:col>
          <xdr:colOff>560717</xdr:colOff>
          <xdr:row>0</xdr:row>
          <xdr:rowOff>232913</xdr:rowOff>
        </xdr:to>
        <xdr:sp macro="" textlink="">
          <xdr:nvSpPr>
            <xdr:cNvPr id="94209" name="Option Button 1" hidden="1">
              <a:extLst>
                <a:ext uri="{63B3BB69-23CF-44E3-9099-C40C66FF867C}">
                  <a14:compatExt spid="_x0000_s94209"/>
                </a:ext>
                <a:ext uri="{FF2B5EF4-FFF2-40B4-BE49-F238E27FC236}">
                  <a16:creationId xmlns:a16="http://schemas.microsoft.com/office/drawing/2014/main" id="{00000000-0008-0000-1400-00000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379562</xdr:colOff>
          <xdr:row>1</xdr:row>
          <xdr:rowOff>146649</xdr:rowOff>
        </xdr:from>
        <xdr:to>
          <xdr:col>9</xdr:col>
          <xdr:colOff>560717</xdr:colOff>
          <xdr:row>1</xdr:row>
          <xdr:rowOff>362309</xdr:rowOff>
        </xdr:to>
        <xdr:sp macro="" textlink="">
          <xdr:nvSpPr>
            <xdr:cNvPr id="94210" name="Option Button 2" hidden="1">
              <a:extLst>
                <a:ext uri="{63B3BB69-23CF-44E3-9099-C40C66FF867C}">
                  <a14:compatExt spid="_x0000_s94210"/>
                </a:ext>
                <a:ext uri="{FF2B5EF4-FFF2-40B4-BE49-F238E27FC236}">
                  <a16:creationId xmlns:a16="http://schemas.microsoft.com/office/drawing/2014/main" id="{00000000-0008-0000-1400-00000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34506</xdr:colOff>
          <xdr:row>0</xdr:row>
          <xdr:rowOff>8626</xdr:rowOff>
        </xdr:from>
        <xdr:to>
          <xdr:col>7</xdr:col>
          <xdr:colOff>1587260</xdr:colOff>
          <xdr:row>1</xdr:row>
          <xdr:rowOff>25879</xdr:rowOff>
        </xdr:to>
        <xdr:sp macro="" textlink="">
          <xdr:nvSpPr>
            <xdr:cNvPr id="12302" name="Option Button 14" hidden="1">
              <a:extLst>
                <a:ext uri="{63B3BB69-23CF-44E3-9099-C40C66FF867C}">
                  <a14:compatExt spid="_x0000_s12302"/>
                </a:ext>
                <a:ext uri="{FF2B5EF4-FFF2-40B4-BE49-F238E27FC236}">
                  <a16:creationId xmlns:a16="http://schemas.microsoft.com/office/drawing/2014/main" id="{00000000-0008-0000-03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34506</xdr:colOff>
          <xdr:row>1</xdr:row>
          <xdr:rowOff>86264</xdr:rowOff>
        </xdr:from>
        <xdr:to>
          <xdr:col>7</xdr:col>
          <xdr:colOff>1466491</xdr:colOff>
          <xdr:row>1</xdr:row>
          <xdr:rowOff>379562</xdr:rowOff>
        </xdr:to>
        <xdr:sp macro="" textlink="">
          <xdr:nvSpPr>
            <xdr:cNvPr id="12303" name="Option Button 15" hidden="1">
              <a:extLst>
                <a:ext uri="{63B3BB69-23CF-44E3-9099-C40C66FF867C}">
                  <a14:compatExt spid="_x0000_s12303"/>
                </a:ext>
                <a:ext uri="{FF2B5EF4-FFF2-40B4-BE49-F238E27FC236}">
                  <a16:creationId xmlns:a16="http://schemas.microsoft.com/office/drawing/2014/main" id="{00000000-0008-0000-03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301925</xdr:colOff>
          <xdr:row>0</xdr:row>
          <xdr:rowOff>0</xdr:rowOff>
        </xdr:from>
        <xdr:to>
          <xdr:col>9</xdr:col>
          <xdr:colOff>414068</xdr:colOff>
          <xdr:row>1</xdr:row>
          <xdr:rowOff>34506</xdr:rowOff>
        </xdr:to>
        <xdr:sp macro="" textlink="">
          <xdr:nvSpPr>
            <xdr:cNvPr id="96257" name="Option Button 1" hidden="1">
              <a:extLst>
                <a:ext uri="{63B3BB69-23CF-44E3-9099-C40C66FF867C}">
                  <a14:compatExt spid="_x0000_s96257"/>
                </a:ext>
                <a:ext uri="{FF2B5EF4-FFF2-40B4-BE49-F238E27FC236}">
                  <a16:creationId xmlns:a16="http://schemas.microsoft.com/office/drawing/2014/main" id="{00000000-0008-0000-1500-000001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301925</xdr:colOff>
          <xdr:row>1</xdr:row>
          <xdr:rowOff>120770</xdr:rowOff>
        </xdr:from>
        <xdr:to>
          <xdr:col>9</xdr:col>
          <xdr:colOff>224287</xdr:colOff>
          <xdr:row>1</xdr:row>
          <xdr:rowOff>362309</xdr:rowOff>
        </xdr:to>
        <xdr:sp macro="" textlink="">
          <xdr:nvSpPr>
            <xdr:cNvPr id="96258" name="Option Button 2" hidden="1">
              <a:extLst>
                <a:ext uri="{63B3BB69-23CF-44E3-9099-C40C66FF867C}">
                  <a14:compatExt spid="_x0000_s96258"/>
                </a:ext>
                <a:ext uri="{FF2B5EF4-FFF2-40B4-BE49-F238E27FC236}">
                  <a16:creationId xmlns:a16="http://schemas.microsoft.com/office/drawing/2014/main" id="{00000000-0008-0000-1500-000002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301925</xdr:colOff>
          <xdr:row>0</xdr:row>
          <xdr:rowOff>0</xdr:rowOff>
        </xdr:from>
        <xdr:to>
          <xdr:col>9</xdr:col>
          <xdr:colOff>370936</xdr:colOff>
          <xdr:row>1</xdr:row>
          <xdr:rowOff>34506</xdr:rowOff>
        </xdr:to>
        <xdr:sp macro="" textlink="">
          <xdr:nvSpPr>
            <xdr:cNvPr id="119809" name="Option Button 1" hidden="1">
              <a:extLst>
                <a:ext uri="{63B3BB69-23CF-44E3-9099-C40C66FF867C}">
                  <a14:compatExt spid="_x0000_s119809"/>
                </a:ext>
                <a:ext uri="{FF2B5EF4-FFF2-40B4-BE49-F238E27FC236}">
                  <a16:creationId xmlns:a16="http://schemas.microsoft.com/office/drawing/2014/main" id="{00000000-0008-0000-16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301925</xdr:colOff>
          <xdr:row>1</xdr:row>
          <xdr:rowOff>120770</xdr:rowOff>
        </xdr:from>
        <xdr:to>
          <xdr:col>9</xdr:col>
          <xdr:colOff>181155</xdr:colOff>
          <xdr:row>1</xdr:row>
          <xdr:rowOff>362309</xdr:rowOff>
        </xdr:to>
        <xdr:sp macro="" textlink="">
          <xdr:nvSpPr>
            <xdr:cNvPr id="119810" name="Option Button 2" hidden="1">
              <a:extLst>
                <a:ext uri="{63B3BB69-23CF-44E3-9099-C40C66FF867C}">
                  <a14:compatExt spid="_x0000_s119810"/>
                </a:ext>
                <a:ext uri="{FF2B5EF4-FFF2-40B4-BE49-F238E27FC236}">
                  <a16:creationId xmlns:a16="http://schemas.microsoft.com/office/drawing/2014/main" id="{00000000-0008-0000-16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34506</xdr:colOff>
          <xdr:row>0</xdr:row>
          <xdr:rowOff>8626</xdr:rowOff>
        </xdr:from>
        <xdr:to>
          <xdr:col>7</xdr:col>
          <xdr:colOff>1587260</xdr:colOff>
          <xdr:row>1</xdr:row>
          <xdr:rowOff>25879</xdr:rowOff>
        </xdr:to>
        <xdr:sp macro="" textlink="">
          <xdr:nvSpPr>
            <xdr:cNvPr id="105473" name="Option Button 1" hidden="1">
              <a:extLst>
                <a:ext uri="{63B3BB69-23CF-44E3-9099-C40C66FF867C}">
                  <a14:compatExt spid="_x0000_s105473"/>
                </a:ext>
                <a:ext uri="{FF2B5EF4-FFF2-40B4-BE49-F238E27FC236}">
                  <a16:creationId xmlns:a16="http://schemas.microsoft.com/office/drawing/2014/main" id="{00000000-0008-0000-1700-000001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34506</xdr:colOff>
          <xdr:row>1</xdr:row>
          <xdr:rowOff>86264</xdr:rowOff>
        </xdr:from>
        <xdr:to>
          <xdr:col>7</xdr:col>
          <xdr:colOff>1466491</xdr:colOff>
          <xdr:row>1</xdr:row>
          <xdr:rowOff>379562</xdr:rowOff>
        </xdr:to>
        <xdr:sp macro="" textlink="">
          <xdr:nvSpPr>
            <xdr:cNvPr id="105474" name="Option Button 2" hidden="1">
              <a:extLst>
                <a:ext uri="{63B3BB69-23CF-44E3-9099-C40C66FF867C}">
                  <a14:compatExt spid="_x0000_s105474"/>
                </a:ext>
                <a:ext uri="{FF2B5EF4-FFF2-40B4-BE49-F238E27FC236}">
                  <a16:creationId xmlns:a16="http://schemas.microsoft.com/office/drawing/2014/main" id="{00000000-0008-0000-1700-000002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34506</xdr:colOff>
          <xdr:row>0</xdr:row>
          <xdr:rowOff>8626</xdr:rowOff>
        </xdr:from>
        <xdr:to>
          <xdr:col>7</xdr:col>
          <xdr:colOff>1587260</xdr:colOff>
          <xdr:row>1</xdr:row>
          <xdr:rowOff>25879</xdr:rowOff>
        </xdr:to>
        <xdr:sp macro="" textlink="">
          <xdr:nvSpPr>
            <xdr:cNvPr id="106497" name="Option Button 1" hidden="1">
              <a:extLst>
                <a:ext uri="{63B3BB69-23CF-44E3-9099-C40C66FF867C}">
                  <a14:compatExt spid="_x0000_s106497"/>
                </a:ext>
                <a:ext uri="{FF2B5EF4-FFF2-40B4-BE49-F238E27FC236}">
                  <a16:creationId xmlns:a16="http://schemas.microsoft.com/office/drawing/2014/main" id="{00000000-0008-0000-1800-000001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34506</xdr:colOff>
          <xdr:row>1</xdr:row>
          <xdr:rowOff>86264</xdr:rowOff>
        </xdr:from>
        <xdr:to>
          <xdr:col>7</xdr:col>
          <xdr:colOff>1466491</xdr:colOff>
          <xdr:row>1</xdr:row>
          <xdr:rowOff>379562</xdr:rowOff>
        </xdr:to>
        <xdr:sp macro="" textlink="">
          <xdr:nvSpPr>
            <xdr:cNvPr id="106498" name="Option Button 2" hidden="1">
              <a:extLst>
                <a:ext uri="{63B3BB69-23CF-44E3-9099-C40C66FF867C}">
                  <a14:compatExt spid="_x0000_s106498"/>
                </a:ext>
                <a:ext uri="{FF2B5EF4-FFF2-40B4-BE49-F238E27FC236}">
                  <a16:creationId xmlns:a16="http://schemas.microsoft.com/office/drawing/2014/main" id="{00000000-0008-0000-1800-000002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301925</xdr:colOff>
          <xdr:row>0</xdr:row>
          <xdr:rowOff>0</xdr:rowOff>
        </xdr:from>
        <xdr:to>
          <xdr:col>9</xdr:col>
          <xdr:colOff>370936</xdr:colOff>
          <xdr:row>1</xdr:row>
          <xdr:rowOff>34506</xdr:rowOff>
        </xdr:to>
        <xdr:sp macro="" textlink="">
          <xdr:nvSpPr>
            <xdr:cNvPr id="114689" name="Option Button 1" hidden="1">
              <a:extLst>
                <a:ext uri="{63B3BB69-23CF-44E3-9099-C40C66FF867C}">
                  <a14:compatExt spid="_x0000_s114689"/>
                </a:ext>
                <a:ext uri="{FF2B5EF4-FFF2-40B4-BE49-F238E27FC236}">
                  <a16:creationId xmlns:a16="http://schemas.microsoft.com/office/drawing/2014/main" id="{00000000-0008-0000-1900-000001C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301925</xdr:colOff>
          <xdr:row>1</xdr:row>
          <xdr:rowOff>120770</xdr:rowOff>
        </xdr:from>
        <xdr:to>
          <xdr:col>9</xdr:col>
          <xdr:colOff>181155</xdr:colOff>
          <xdr:row>1</xdr:row>
          <xdr:rowOff>362309</xdr:rowOff>
        </xdr:to>
        <xdr:sp macro="" textlink="">
          <xdr:nvSpPr>
            <xdr:cNvPr id="114690" name="Option Button 2" hidden="1">
              <a:extLst>
                <a:ext uri="{63B3BB69-23CF-44E3-9099-C40C66FF867C}">
                  <a14:compatExt spid="_x0000_s114690"/>
                </a:ext>
                <a:ext uri="{FF2B5EF4-FFF2-40B4-BE49-F238E27FC236}">
                  <a16:creationId xmlns:a16="http://schemas.microsoft.com/office/drawing/2014/main" id="{00000000-0008-0000-1900-000002C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34506</xdr:colOff>
          <xdr:row>0</xdr:row>
          <xdr:rowOff>8626</xdr:rowOff>
        </xdr:from>
        <xdr:to>
          <xdr:col>7</xdr:col>
          <xdr:colOff>120770</xdr:colOff>
          <xdr:row>0</xdr:row>
          <xdr:rowOff>232913</xdr:rowOff>
        </xdr:to>
        <xdr:sp macro="" textlink="">
          <xdr:nvSpPr>
            <xdr:cNvPr id="115720" name="Option Button 8" hidden="1">
              <a:extLst>
                <a:ext uri="{63B3BB69-23CF-44E3-9099-C40C66FF867C}">
                  <a14:compatExt spid="_x0000_s115720"/>
                </a:ext>
                <a:ext uri="{FF2B5EF4-FFF2-40B4-BE49-F238E27FC236}">
                  <a16:creationId xmlns:a16="http://schemas.microsoft.com/office/drawing/2014/main" id="{00000000-0008-0000-1A00-000008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34506</xdr:colOff>
          <xdr:row>1</xdr:row>
          <xdr:rowOff>146649</xdr:rowOff>
        </xdr:from>
        <xdr:to>
          <xdr:col>7</xdr:col>
          <xdr:colOff>120770</xdr:colOff>
          <xdr:row>1</xdr:row>
          <xdr:rowOff>327804</xdr:rowOff>
        </xdr:to>
        <xdr:sp macro="" textlink="">
          <xdr:nvSpPr>
            <xdr:cNvPr id="115721" name="Option Button 9" hidden="1">
              <a:extLst>
                <a:ext uri="{63B3BB69-23CF-44E3-9099-C40C66FF867C}">
                  <a14:compatExt spid="_x0000_s115721"/>
                </a:ext>
                <a:ext uri="{FF2B5EF4-FFF2-40B4-BE49-F238E27FC236}">
                  <a16:creationId xmlns:a16="http://schemas.microsoft.com/office/drawing/2014/main" id="{00000000-0008-0000-1A00-000009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6</xdr:col>
          <xdr:colOff>34506</xdr:colOff>
          <xdr:row>1</xdr:row>
          <xdr:rowOff>491706</xdr:rowOff>
        </xdr:from>
        <xdr:to>
          <xdr:col>7</xdr:col>
          <xdr:colOff>232913</xdr:colOff>
          <xdr:row>2</xdr:row>
          <xdr:rowOff>198408</xdr:rowOff>
        </xdr:to>
        <xdr:sp macro="" textlink="">
          <xdr:nvSpPr>
            <xdr:cNvPr id="115722" name="Option Button 10" hidden="1">
              <a:extLst>
                <a:ext uri="{63B3BB69-23CF-44E3-9099-C40C66FF867C}">
                  <a14:compatExt spid="_x0000_s115722"/>
                </a:ext>
                <a:ext uri="{FF2B5EF4-FFF2-40B4-BE49-F238E27FC236}">
                  <a16:creationId xmlns:a16="http://schemas.microsoft.com/office/drawing/2014/main" id="{00000000-0008-0000-1A00-00000A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6</xdr:col>
          <xdr:colOff>34506</xdr:colOff>
          <xdr:row>3</xdr:row>
          <xdr:rowOff>43132</xdr:rowOff>
        </xdr:from>
        <xdr:to>
          <xdr:col>7</xdr:col>
          <xdr:colOff>86264</xdr:colOff>
          <xdr:row>4</xdr:row>
          <xdr:rowOff>34506</xdr:rowOff>
        </xdr:to>
        <xdr:sp macro="" textlink="">
          <xdr:nvSpPr>
            <xdr:cNvPr id="115723" name="Option Button 11" hidden="1">
              <a:extLst>
                <a:ext uri="{63B3BB69-23CF-44E3-9099-C40C66FF867C}">
                  <a14:compatExt spid="_x0000_s115723"/>
                </a:ext>
                <a:ext uri="{FF2B5EF4-FFF2-40B4-BE49-F238E27FC236}">
                  <a16:creationId xmlns:a16="http://schemas.microsoft.com/office/drawing/2014/main" id="{00000000-0008-0000-1A00-00000B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1164566</xdr:colOff>
          <xdr:row>0</xdr:row>
          <xdr:rowOff>0</xdr:rowOff>
        </xdr:from>
        <xdr:to>
          <xdr:col>13</xdr:col>
          <xdr:colOff>0</xdr:colOff>
          <xdr:row>1</xdr:row>
          <xdr:rowOff>405442</xdr:rowOff>
        </xdr:to>
        <xdr:sp macro="" textlink="">
          <xdr:nvSpPr>
            <xdr:cNvPr id="115741" name="Group Box 29" hidden="1">
              <a:extLst>
                <a:ext uri="{63B3BB69-23CF-44E3-9099-C40C66FF867C}">
                  <a14:compatExt spid="_x0000_s115741"/>
                </a:ext>
                <a:ext uri="{FF2B5EF4-FFF2-40B4-BE49-F238E27FC236}">
                  <a16:creationId xmlns:a16="http://schemas.microsoft.com/office/drawing/2014/main" id="{00000000-0008-0000-1A00-00001DC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1164566</xdr:colOff>
          <xdr:row>1</xdr:row>
          <xdr:rowOff>422694</xdr:rowOff>
        </xdr:from>
        <xdr:to>
          <xdr:col>13</xdr:col>
          <xdr:colOff>0</xdr:colOff>
          <xdr:row>4</xdr:row>
          <xdr:rowOff>138023</xdr:rowOff>
        </xdr:to>
        <xdr:sp macro="" textlink="">
          <xdr:nvSpPr>
            <xdr:cNvPr id="115742" name="Group Box 30" hidden="1">
              <a:extLst>
                <a:ext uri="{63B3BB69-23CF-44E3-9099-C40C66FF867C}">
                  <a14:compatExt spid="_x0000_s115742"/>
                </a:ext>
                <a:ext uri="{FF2B5EF4-FFF2-40B4-BE49-F238E27FC236}">
                  <a16:creationId xmlns:a16="http://schemas.microsoft.com/office/drawing/2014/main" id="{00000000-0008-0000-1A00-00001EC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1164566</xdr:colOff>
          <xdr:row>4</xdr:row>
          <xdr:rowOff>163902</xdr:rowOff>
        </xdr:from>
        <xdr:to>
          <xdr:col>13</xdr:col>
          <xdr:colOff>0</xdr:colOff>
          <xdr:row>5</xdr:row>
          <xdr:rowOff>724619</xdr:rowOff>
        </xdr:to>
        <xdr:sp macro="" textlink="">
          <xdr:nvSpPr>
            <xdr:cNvPr id="115743" name="Group Box 31" hidden="1">
              <a:extLst>
                <a:ext uri="{63B3BB69-23CF-44E3-9099-C40C66FF867C}">
                  <a14:compatExt spid="_x0000_s115743"/>
                </a:ext>
                <a:ext uri="{FF2B5EF4-FFF2-40B4-BE49-F238E27FC236}">
                  <a16:creationId xmlns:a16="http://schemas.microsoft.com/office/drawing/2014/main" id="{00000000-0008-0000-1A00-00001FC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34506</xdr:colOff>
          <xdr:row>4</xdr:row>
          <xdr:rowOff>181155</xdr:rowOff>
        </xdr:from>
        <xdr:to>
          <xdr:col>7</xdr:col>
          <xdr:colOff>43132</xdr:colOff>
          <xdr:row>5</xdr:row>
          <xdr:rowOff>189781</xdr:rowOff>
        </xdr:to>
        <xdr:sp macro="" textlink="">
          <xdr:nvSpPr>
            <xdr:cNvPr id="115744" name="Option Button 32" hidden="1">
              <a:extLst>
                <a:ext uri="{63B3BB69-23CF-44E3-9099-C40C66FF867C}">
                  <a14:compatExt spid="_x0000_s115744"/>
                </a:ext>
                <a:ext uri="{FF2B5EF4-FFF2-40B4-BE49-F238E27FC236}">
                  <a16:creationId xmlns:a16="http://schemas.microsoft.com/office/drawing/2014/main" id="{00000000-0008-0000-1A00-000020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34506</xdr:colOff>
          <xdr:row>5</xdr:row>
          <xdr:rowOff>362309</xdr:rowOff>
        </xdr:from>
        <xdr:to>
          <xdr:col>7</xdr:col>
          <xdr:colOff>25879</xdr:colOff>
          <xdr:row>5</xdr:row>
          <xdr:rowOff>560717</xdr:rowOff>
        </xdr:to>
        <xdr:sp macro="" textlink="">
          <xdr:nvSpPr>
            <xdr:cNvPr id="115745" name="Option Button 33" hidden="1">
              <a:extLst>
                <a:ext uri="{63B3BB69-23CF-44E3-9099-C40C66FF867C}">
                  <a14:compatExt spid="_x0000_s115745"/>
                </a:ext>
                <a:ext uri="{FF2B5EF4-FFF2-40B4-BE49-F238E27FC236}">
                  <a16:creationId xmlns:a16="http://schemas.microsoft.com/office/drawing/2014/main" id="{00000000-0008-0000-1A00-000021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1164566</xdr:colOff>
          <xdr:row>6</xdr:row>
          <xdr:rowOff>25879</xdr:rowOff>
        </xdr:from>
        <xdr:to>
          <xdr:col>13</xdr:col>
          <xdr:colOff>0</xdr:colOff>
          <xdr:row>6</xdr:row>
          <xdr:rowOff>897147</xdr:rowOff>
        </xdr:to>
        <xdr:sp macro="" textlink="">
          <xdr:nvSpPr>
            <xdr:cNvPr id="115748" name="Group Box 36" hidden="1">
              <a:extLst>
                <a:ext uri="{63B3BB69-23CF-44E3-9099-C40C66FF867C}">
                  <a14:compatExt spid="_x0000_s115748"/>
                </a:ext>
                <a:ext uri="{FF2B5EF4-FFF2-40B4-BE49-F238E27FC236}">
                  <a16:creationId xmlns:a16="http://schemas.microsoft.com/office/drawing/2014/main" id="{00000000-0008-0000-1A00-000024C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34506</xdr:colOff>
          <xdr:row>6</xdr:row>
          <xdr:rowOff>146649</xdr:rowOff>
        </xdr:from>
        <xdr:to>
          <xdr:col>7</xdr:col>
          <xdr:colOff>138023</xdr:colOff>
          <xdr:row>6</xdr:row>
          <xdr:rowOff>370936</xdr:rowOff>
        </xdr:to>
        <xdr:sp macro="" textlink="">
          <xdr:nvSpPr>
            <xdr:cNvPr id="115749" name="Option Button 37" hidden="1">
              <a:extLst>
                <a:ext uri="{63B3BB69-23CF-44E3-9099-C40C66FF867C}">
                  <a14:compatExt spid="_x0000_s115749"/>
                </a:ext>
                <a:ext uri="{FF2B5EF4-FFF2-40B4-BE49-F238E27FC236}">
                  <a16:creationId xmlns:a16="http://schemas.microsoft.com/office/drawing/2014/main" id="{00000000-0008-0000-1A00-000025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34506</xdr:colOff>
          <xdr:row>6</xdr:row>
          <xdr:rowOff>526211</xdr:rowOff>
        </xdr:from>
        <xdr:to>
          <xdr:col>7</xdr:col>
          <xdr:colOff>120770</xdr:colOff>
          <xdr:row>6</xdr:row>
          <xdr:rowOff>750498</xdr:rowOff>
        </xdr:to>
        <xdr:sp macro="" textlink="">
          <xdr:nvSpPr>
            <xdr:cNvPr id="115750" name="Option Button 38" hidden="1">
              <a:extLst>
                <a:ext uri="{63B3BB69-23CF-44E3-9099-C40C66FF867C}">
                  <a14:compatExt spid="_x0000_s115750"/>
                </a:ext>
                <a:ext uri="{FF2B5EF4-FFF2-40B4-BE49-F238E27FC236}">
                  <a16:creationId xmlns:a16="http://schemas.microsoft.com/office/drawing/2014/main" id="{00000000-0008-0000-1A00-000026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1345721</xdr:colOff>
          <xdr:row>0</xdr:row>
          <xdr:rowOff>0</xdr:rowOff>
        </xdr:from>
        <xdr:to>
          <xdr:col>6</xdr:col>
          <xdr:colOff>1604513</xdr:colOff>
          <xdr:row>1</xdr:row>
          <xdr:rowOff>34506</xdr:rowOff>
        </xdr:to>
        <xdr:sp macro="" textlink="">
          <xdr:nvSpPr>
            <xdr:cNvPr id="141313" name="Option Button 1" hidden="1">
              <a:extLst>
                <a:ext uri="{63B3BB69-23CF-44E3-9099-C40C66FF867C}">
                  <a14:compatExt spid="_x0000_s141313"/>
                </a:ext>
                <a:ext uri="{FF2B5EF4-FFF2-40B4-BE49-F238E27FC236}">
                  <a16:creationId xmlns:a16="http://schemas.microsoft.com/office/drawing/2014/main" id="{00000000-0008-0000-1B00-000001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1345721</xdr:colOff>
          <xdr:row>1</xdr:row>
          <xdr:rowOff>94891</xdr:rowOff>
        </xdr:from>
        <xdr:to>
          <xdr:col>6</xdr:col>
          <xdr:colOff>1483743</xdr:colOff>
          <xdr:row>1</xdr:row>
          <xdr:rowOff>422694</xdr:rowOff>
        </xdr:to>
        <xdr:sp macro="" textlink="">
          <xdr:nvSpPr>
            <xdr:cNvPr id="141314" name="Option Button 2" hidden="1">
              <a:extLst>
                <a:ext uri="{63B3BB69-23CF-44E3-9099-C40C66FF867C}">
                  <a14:compatExt spid="_x0000_s141314"/>
                </a:ext>
                <a:ext uri="{FF2B5EF4-FFF2-40B4-BE49-F238E27FC236}">
                  <a16:creationId xmlns:a16="http://schemas.microsoft.com/office/drawing/2014/main" id="{00000000-0008-0000-1B00-000002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353683</xdr:colOff>
          <xdr:row>0</xdr:row>
          <xdr:rowOff>215660</xdr:rowOff>
        </xdr:from>
        <xdr:to>
          <xdr:col>10</xdr:col>
          <xdr:colOff>345057</xdr:colOff>
          <xdr:row>0</xdr:row>
          <xdr:rowOff>491706</xdr:rowOff>
        </xdr:to>
        <xdr:sp macro="" textlink="">
          <xdr:nvSpPr>
            <xdr:cNvPr id="166913" name="Option Button 1" hidden="1">
              <a:extLst>
                <a:ext uri="{63B3BB69-23CF-44E3-9099-C40C66FF867C}">
                  <a14:compatExt spid="_x0000_s166913"/>
                </a:ext>
                <a:ext uri="{FF2B5EF4-FFF2-40B4-BE49-F238E27FC236}">
                  <a16:creationId xmlns:a16="http://schemas.microsoft.com/office/drawing/2014/main" id="{00000000-0008-0000-1C00-0000018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370936</xdr:colOff>
          <xdr:row>1</xdr:row>
          <xdr:rowOff>51758</xdr:rowOff>
        </xdr:from>
        <xdr:to>
          <xdr:col>10</xdr:col>
          <xdr:colOff>241540</xdr:colOff>
          <xdr:row>1</xdr:row>
          <xdr:rowOff>379562</xdr:rowOff>
        </xdr:to>
        <xdr:sp macro="" textlink="">
          <xdr:nvSpPr>
            <xdr:cNvPr id="166914" name="Option Button 2" hidden="1">
              <a:extLst>
                <a:ext uri="{63B3BB69-23CF-44E3-9099-C40C66FF867C}">
                  <a14:compatExt spid="_x0000_s166914"/>
                </a:ext>
                <a:ext uri="{FF2B5EF4-FFF2-40B4-BE49-F238E27FC236}">
                  <a16:creationId xmlns:a16="http://schemas.microsoft.com/office/drawing/2014/main" id="{00000000-0008-0000-1C00-0000028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25879</xdr:colOff>
          <xdr:row>0</xdr:row>
          <xdr:rowOff>0</xdr:rowOff>
        </xdr:from>
        <xdr:to>
          <xdr:col>7</xdr:col>
          <xdr:colOff>1647645</xdr:colOff>
          <xdr:row>1</xdr:row>
          <xdr:rowOff>34506</xdr:rowOff>
        </xdr:to>
        <xdr:sp macro="" textlink="">
          <xdr:nvSpPr>
            <xdr:cNvPr id="2053" name="Option Button 5" hidden="1">
              <a:extLst>
                <a:ext uri="{63B3BB69-23CF-44E3-9099-C40C66FF867C}">
                  <a14:compatExt spid="_x0000_s2053"/>
                </a:ext>
                <a:ext uri="{FF2B5EF4-FFF2-40B4-BE49-F238E27FC236}">
                  <a16:creationId xmlns:a16="http://schemas.microsoft.com/office/drawing/2014/main" id="{00000000-0008-0000-04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34506</xdr:colOff>
          <xdr:row>1</xdr:row>
          <xdr:rowOff>146649</xdr:rowOff>
        </xdr:from>
        <xdr:to>
          <xdr:col>7</xdr:col>
          <xdr:colOff>1466491</xdr:colOff>
          <xdr:row>1</xdr:row>
          <xdr:rowOff>388189</xdr:rowOff>
        </xdr:to>
        <xdr:sp macro="" textlink="">
          <xdr:nvSpPr>
            <xdr:cNvPr id="2054" name="Option Button 6" hidden="1">
              <a:extLst>
                <a:ext uri="{63B3BB69-23CF-44E3-9099-C40C66FF867C}">
                  <a14:compatExt spid="_x0000_s2054"/>
                </a:ext>
                <a:ext uri="{FF2B5EF4-FFF2-40B4-BE49-F238E27FC236}">
                  <a16:creationId xmlns:a16="http://schemas.microsoft.com/office/drawing/2014/main" id="{00000000-0008-0000-04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34506</xdr:colOff>
          <xdr:row>0</xdr:row>
          <xdr:rowOff>8626</xdr:rowOff>
        </xdr:from>
        <xdr:to>
          <xdr:col>7</xdr:col>
          <xdr:colOff>1630392</xdr:colOff>
          <xdr:row>1</xdr:row>
          <xdr:rowOff>43132</xdr:rowOff>
        </xdr:to>
        <xdr:sp macro="" textlink="">
          <xdr:nvSpPr>
            <xdr:cNvPr id="31745" name="Option Button 1" hidden="1">
              <a:extLst>
                <a:ext uri="{63B3BB69-23CF-44E3-9099-C40C66FF867C}">
                  <a14:compatExt spid="_x0000_s31745"/>
                </a:ext>
                <a:ext uri="{FF2B5EF4-FFF2-40B4-BE49-F238E27FC236}">
                  <a16:creationId xmlns:a16="http://schemas.microsoft.com/office/drawing/2014/main" id="{00000000-0008-0000-0500-00000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43132</xdr:colOff>
          <xdr:row>1</xdr:row>
          <xdr:rowOff>94891</xdr:rowOff>
        </xdr:from>
        <xdr:to>
          <xdr:col>7</xdr:col>
          <xdr:colOff>1526875</xdr:colOff>
          <xdr:row>1</xdr:row>
          <xdr:rowOff>422694</xdr:rowOff>
        </xdr:to>
        <xdr:sp macro="" textlink="">
          <xdr:nvSpPr>
            <xdr:cNvPr id="31746" name="Option Button 2" hidden="1">
              <a:extLst>
                <a:ext uri="{63B3BB69-23CF-44E3-9099-C40C66FF867C}">
                  <a14:compatExt spid="_x0000_s31746"/>
                </a:ext>
                <a:ext uri="{FF2B5EF4-FFF2-40B4-BE49-F238E27FC236}">
                  <a16:creationId xmlns:a16="http://schemas.microsoft.com/office/drawing/2014/main" id="{00000000-0008-0000-0500-00000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25879</xdr:colOff>
          <xdr:row>0</xdr:row>
          <xdr:rowOff>0</xdr:rowOff>
        </xdr:from>
        <xdr:to>
          <xdr:col>7</xdr:col>
          <xdr:colOff>1647645</xdr:colOff>
          <xdr:row>1</xdr:row>
          <xdr:rowOff>34506</xdr:rowOff>
        </xdr:to>
        <xdr:sp macro="" textlink="">
          <xdr:nvSpPr>
            <xdr:cNvPr id="48129" name="Option Button 1" hidden="1">
              <a:extLst>
                <a:ext uri="{63B3BB69-23CF-44E3-9099-C40C66FF867C}">
                  <a14:compatExt spid="_x0000_s48129"/>
                </a:ext>
                <a:ext uri="{FF2B5EF4-FFF2-40B4-BE49-F238E27FC236}">
                  <a16:creationId xmlns:a16="http://schemas.microsoft.com/office/drawing/2014/main" id="{00000000-0008-0000-06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34506</xdr:colOff>
          <xdr:row>1</xdr:row>
          <xdr:rowOff>146649</xdr:rowOff>
        </xdr:from>
        <xdr:to>
          <xdr:col>7</xdr:col>
          <xdr:colOff>1466491</xdr:colOff>
          <xdr:row>1</xdr:row>
          <xdr:rowOff>388189</xdr:rowOff>
        </xdr:to>
        <xdr:sp macro="" textlink="">
          <xdr:nvSpPr>
            <xdr:cNvPr id="48130" name="Option Button 2" hidden="1">
              <a:extLst>
                <a:ext uri="{63B3BB69-23CF-44E3-9099-C40C66FF867C}">
                  <a14:compatExt spid="_x0000_s48130"/>
                </a:ext>
                <a:ext uri="{FF2B5EF4-FFF2-40B4-BE49-F238E27FC236}">
                  <a16:creationId xmlns:a16="http://schemas.microsoft.com/office/drawing/2014/main" id="{00000000-0008-0000-06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94891</xdr:colOff>
          <xdr:row>0</xdr:row>
          <xdr:rowOff>8626</xdr:rowOff>
        </xdr:from>
        <xdr:to>
          <xdr:col>7</xdr:col>
          <xdr:colOff>1630392</xdr:colOff>
          <xdr:row>1</xdr:row>
          <xdr:rowOff>43132</xdr:rowOff>
        </xdr:to>
        <xdr:sp macro="" textlink="">
          <xdr:nvSpPr>
            <xdr:cNvPr id="51201" name="Option Button 1" hidden="1">
              <a:extLst>
                <a:ext uri="{63B3BB69-23CF-44E3-9099-C40C66FF867C}">
                  <a14:compatExt spid="_x0000_s51201"/>
                </a:ext>
                <a:ext uri="{FF2B5EF4-FFF2-40B4-BE49-F238E27FC236}">
                  <a16:creationId xmlns:a16="http://schemas.microsoft.com/office/drawing/2014/main" id="{00000000-0008-0000-0700-00000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94891</xdr:colOff>
          <xdr:row>1</xdr:row>
          <xdr:rowOff>138023</xdr:rowOff>
        </xdr:from>
        <xdr:to>
          <xdr:col>7</xdr:col>
          <xdr:colOff>1440611</xdr:colOff>
          <xdr:row>1</xdr:row>
          <xdr:rowOff>370936</xdr:rowOff>
        </xdr:to>
        <xdr:sp macro="" textlink="">
          <xdr:nvSpPr>
            <xdr:cNvPr id="51202" name="Option Button 2" hidden="1">
              <a:extLst>
                <a:ext uri="{63B3BB69-23CF-44E3-9099-C40C66FF867C}">
                  <a14:compatExt spid="_x0000_s51202"/>
                </a:ext>
                <a:ext uri="{FF2B5EF4-FFF2-40B4-BE49-F238E27FC236}">
                  <a16:creationId xmlns:a16="http://schemas.microsoft.com/office/drawing/2014/main" id="{00000000-0008-0000-0700-00000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94891</xdr:colOff>
          <xdr:row>0</xdr:row>
          <xdr:rowOff>8626</xdr:rowOff>
        </xdr:from>
        <xdr:to>
          <xdr:col>7</xdr:col>
          <xdr:colOff>1630392</xdr:colOff>
          <xdr:row>1</xdr:row>
          <xdr:rowOff>43132</xdr:rowOff>
        </xdr:to>
        <xdr:sp macro="" textlink="">
          <xdr:nvSpPr>
            <xdr:cNvPr id="61441" name="Option Button 1" hidden="1">
              <a:extLst>
                <a:ext uri="{63B3BB69-23CF-44E3-9099-C40C66FF867C}">
                  <a14:compatExt spid="_x0000_s61441"/>
                </a:ext>
                <a:ext uri="{FF2B5EF4-FFF2-40B4-BE49-F238E27FC236}">
                  <a16:creationId xmlns:a16="http://schemas.microsoft.com/office/drawing/2014/main" id="{00000000-0008-0000-0800-000001F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94891</xdr:colOff>
          <xdr:row>1</xdr:row>
          <xdr:rowOff>138023</xdr:rowOff>
        </xdr:from>
        <xdr:to>
          <xdr:col>7</xdr:col>
          <xdr:colOff>1440611</xdr:colOff>
          <xdr:row>1</xdr:row>
          <xdr:rowOff>370936</xdr:rowOff>
        </xdr:to>
        <xdr:sp macro="" textlink="">
          <xdr:nvSpPr>
            <xdr:cNvPr id="61442" name="Option Button 2" hidden="1">
              <a:extLst>
                <a:ext uri="{63B3BB69-23CF-44E3-9099-C40C66FF867C}">
                  <a14:compatExt spid="_x0000_s61442"/>
                </a:ext>
                <a:ext uri="{FF2B5EF4-FFF2-40B4-BE49-F238E27FC236}">
                  <a16:creationId xmlns:a16="http://schemas.microsoft.com/office/drawing/2014/main" id="{00000000-0008-0000-0800-000002F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301925</xdr:colOff>
          <xdr:row>0</xdr:row>
          <xdr:rowOff>0</xdr:rowOff>
        </xdr:from>
        <xdr:to>
          <xdr:col>7</xdr:col>
          <xdr:colOff>1483743</xdr:colOff>
          <xdr:row>1</xdr:row>
          <xdr:rowOff>34506</xdr:rowOff>
        </xdr:to>
        <xdr:sp macro="" textlink="">
          <xdr:nvSpPr>
            <xdr:cNvPr id="62465" name="Option Button 1" hidden="1">
              <a:extLst>
                <a:ext uri="{63B3BB69-23CF-44E3-9099-C40C66FF867C}">
                  <a14:compatExt spid="_x0000_s62465"/>
                </a:ext>
                <a:ext uri="{FF2B5EF4-FFF2-40B4-BE49-F238E27FC236}">
                  <a16:creationId xmlns:a16="http://schemas.microsoft.com/office/drawing/2014/main" id="{00000000-0008-0000-0900-00000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301925</xdr:colOff>
          <xdr:row>1</xdr:row>
          <xdr:rowOff>120770</xdr:rowOff>
        </xdr:from>
        <xdr:to>
          <xdr:col>7</xdr:col>
          <xdr:colOff>1293962</xdr:colOff>
          <xdr:row>1</xdr:row>
          <xdr:rowOff>362309</xdr:rowOff>
        </xdr:to>
        <xdr:sp macro="" textlink="">
          <xdr:nvSpPr>
            <xdr:cNvPr id="62466" name="Option Button 2" hidden="1">
              <a:extLst>
                <a:ext uri="{63B3BB69-23CF-44E3-9099-C40C66FF867C}">
                  <a14:compatExt spid="_x0000_s62466"/>
                </a:ext>
                <a:ext uri="{FF2B5EF4-FFF2-40B4-BE49-F238E27FC236}">
                  <a16:creationId xmlns:a16="http://schemas.microsoft.com/office/drawing/2014/main" id="{00000000-0008-0000-0900-00000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353683</xdr:colOff>
          <xdr:row>0</xdr:row>
          <xdr:rowOff>8626</xdr:rowOff>
        </xdr:from>
        <xdr:to>
          <xdr:col>10</xdr:col>
          <xdr:colOff>138023</xdr:colOff>
          <xdr:row>0</xdr:row>
          <xdr:rowOff>232913</xdr:rowOff>
        </xdr:to>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A00-000001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353683</xdr:colOff>
          <xdr:row>1</xdr:row>
          <xdr:rowOff>146649</xdr:rowOff>
        </xdr:from>
        <xdr:to>
          <xdr:col>10</xdr:col>
          <xdr:colOff>138023</xdr:colOff>
          <xdr:row>1</xdr:row>
          <xdr:rowOff>362309</xdr:rowOff>
        </xdr:to>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A00-000002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ethane_Challenge_BMP_Reporting_Form%20ICR%20VERS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tangna/Downloads/W_RY2019_Segment2_Trigger+W9794V3+1000-+W9795V3+4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ility Info"/>
      <sheetName val="Dist - Blowdowns"/>
      <sheetName val="Trans - Blowdowns"/>
      <sheetName val="Dist - Mains"/>
      <sheetName val="Dist - Services"/>
      <sheetName val="Dist - Excavation"/>
      <sheetName val="Recip. Compressors"/>
      <sheetName val="G&amp;B - Recip. Compressors"/>
      <sheetName val="Centrifugal Compressors"/>
      <sheetName val="Pneumatic Controllers"/>
      <sheetName val="Atmospheric Storage Tanks"/>
      <sheetName val="Equipment Leaks"/>
      <sheetName val="Renewable Natural Gas"/>
      <sheetName val="Innovative Approaches"/>
      <sheetName val="Lookup"/>
    </sheetNames>
    <sheetDataSet>
      <sheetData sheetId="0">
        <row r="2">
          <cell r="C2" t="str">
            <v>20XX</v>
          </cell>
        </row>
        <row r="4">
          <cell r="C4" t="str">
            <v>SAMPLE PARTNER</v>
          </cell>
        </row>
        <row r="6">
          <cell r="C6" t="str">
            <v>SAMPLE FACILITY</v>
          </cell>
        </row>
        <row r="8">
          <cell r="S8" t="b">
            <v>1</v>
          </cell>
        </row>
        <row r="9">
          <cell r="S9" t="b">
            <v>1</v>
          </cell>
          <cell r="V9" t="b">
            <v>1</v>
          </cell>
        </row>
        <row r="10">
          <cell r="S10" t="b">
            <v>1</v>
          </cell>
        </row>
        <row r="11">
          <cell r="S11" t="b">
            <v>1</v>
          </cell>
        </row>
        <row r="12">
          <cell r="S12" t="b">
            <v>1</v>
          </cell>
        </row>
        <row r="17">
          <cell r="S17" t="b">
            <v>1</v>
          </cell>
          <cell r="T17" t="b">
            <v>0</v>
          </cell>
          <cell r="V17" t="b">
            <v>1</v>
          </cell>
        </row>
        <row r="18">
          <cell r="S18" t="b">
            <v>1</v>
          </cell>
          <cell r="T18" t="b">
            <v>0</v>
          </cell>
        </row>
        <row r="19">
          <cell r="S19" t="b">
            <v>1</v>
          </cell>
          <cell r="T19" t="b">
            <v>0</v>
          </cell>
        </row>
        <row r="20">
          <cell r="S20" t="b">
            <v>1</v>
          </cell>
          <cell r="T20" t="b">
            <v>0</v>
          </cell>
        </row>
        <row r="21">
          <cell r="S21" t="b">
            <v>1</v>
          </cell>
          <cell r="T21" t="b">
            <v>0</v>
          </cell>
        </row>
        <row r="22">
          <cell r="S22" t="b">
            <v>1</v>
          </cell>
          <cell r="T22" t="b">
            <v>0</v>
          </cell>
        </row>
        <row r="23">
          <cell r="S23" t="b">
            <v>1</v>
          </cell>
          <cell r="T23" t="b">
            <v>0</v>
          </cell>
        </row>
        <row r="24">
          <cell r="S24" t="b">
            <v>1</v>
          </cell>
          <cell r="T24" t="b">
            <v>0</v>
          </cell>
        </row>
        <row r="39">
          <cell r="B39" t="str">
            <v>GHGRP ID Number</v>
          </cell>
          <cell r="C39">
            <v>123456</v>
          </cell>
        </row>
      </sheetData>
      <sheetData sheetId="1"/>
      <sheetData sheetId="2"/>
      <sheetData sheetId="3"/>
      <sheetData sheetId="4"/>
      <sheetData sheetId="5"/>
      <sheetData sheetId="6"/>
      <sheetData sheetId="7"/>
      <sheetData sheetId="8"/>
      <sheetData sheetId="9"/>
      <sheetData sheetId="10">
        <row r="13">
          <cell r="AA13" t="str">
            <v>160A - FOREST, PA (53) - High permeability gas</v>
          </cell>
          <cell r="AC13" t="str">
            <v>ALLEGANY, MD</v>
          </cell>
        </row>
        <row r="14">
          <cell r="AA14" t="str">
            <v>160A - FOREST, PA (53) - Shale gas</v>
          </cell>
          <cell r="AC14" t="str">
            <v>ALLEGANY, NY</v>
          </cell>
        </row>
        <row r="15">
          <cell r="AA15" t="str">
            <v>160A - ELK, PA (47) - Shale gas</v>
          </cell>
          <cell r="AC15" t="str">
            <v>ALLEGHANY, VA</v>
          </cell>
        </row>
        <row r="16">
          <cell r="AA16" t="str">
            <v>745 - FRESNO, CA (19) - Oil</v>
          </cell>
          <cell r="AC16" t="str">
            <v>ALLEGHENY, PA</v>
          </cell>
        </row>
        <row r="17">
          <cell r="AA17" t="str">
            <v>745 - KERN, CA (29) - Oil</v>
          </cell>
          <cell r="AC17" t="str">
            <v>ANDERSON, TN</v>
          </cell>
        </row>
        <row r="18">
          <cell r="AC18" t="str">
            <v>ARMSTRONG, PA</v>
          </cell>
        </row>
        <row r="19">
          <cell r="AC19" t="str">
            <v>AUGUSTA, VA</v>
          </cell>
        </row>
        <row r="20">
          <cell r="AC20" t="str">
            <v>BARBOUR, WV</v>
          </cell>
        </row>
        <row r="21">
          <cell r="AC21" t="str">
            <v>BARTOW, GA</v>
          </cell>
        </row>
        <row r="22">
          <cell r="AC22" t="str">
            <v>BATH, VA</v>
          </cell>
        </row>
        <row r="23">
          <cell r="AC23" t="str">
            <v>BEAVER, PA</v>
          </cell>
        </row>
        <row r="24">
          <cell r="AC24" t="str">
            <v>BEDFORD, PA</v>
          </cell>
        </row>
        <row r="25">
          <cell r="AC25" t="str">
            <v>BELL, KY</v>
          </cell>
        </row>
        <row r="26">
          <cell r="AC26" t="str">
            <v>BELMONT, OH</v>
          </cell>
        </row>
        <row r="27">
          <cell r="AC27" t="str">
            <v>BERKELEY, WV</v>
          </cell>
        </row>
        <row r="28">
          <cell r="AC28" t="str">
            <v>BERKS, PA</v>
          </cell>
        </row>
        <row r="29">
          <cell r="AC29" t="str">
            <v>BIBB, AL</v>
          </cell>
        </row>
        <row r="30">
          <cell r="AC30" t="str">
            <v>BLAIR, PA</v>
          </cell>
        </row>
        <row r="31">
          <cell r="AC31" t="str">
            <v>BLAND, VA</v>
          </cell>
        </row>
        <row r="32">
          <cell r="AC32" t="str">
            <v>BLOUNT, AL</v>
          </cell>
        </row>
        <row r="33">
          <cell r="AC33" t="str">
            <v>FRESNO, CA</v>
          </cell>
        </row>
        <row r="34">
          <cell r="AC34" t="str">
            <v>KERN, CA</v>
          </cell>
        </row>
        <row r="35">
          <cell r="AC35" t="str">
            <v>KINGS, CA</v>
          </cell>
        </row>
        <row r="36">
          <cell r="AC36" t="str">
            <v>MADERA, CA</v>
          </cell>
        </row>
        <row r="37">
          <cell r="AC37" t="str">
            <v>MERCED, CA</v>
          </cell>
        </row>
        <row r="38">
          <cell r="AC38" t="str">
            <v>SAN BENITO, CA</v>
          </cell>
        </row>
        <row r="39">
          <cell r="AC39" t="str">
            <v>STANISLAUS, CA</v>
          </cell>
        </row>
        <row r="40">
          <cell r="AC40" t="str">
            <v>TULARE, CA</v>
          </cell>
        </row>
      </sheetData>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missing data parameters"/>
      <sheetName val="(aa)(1) Onshore Production"/>
      <sheetName val="(aa)(2-11) Facility Overview"/>
      <sheetName val="(b) NG Pneumatic Devices"/>
      <sheetName val="(c) NG Driven Pneumatic Pumps"/>
      <sheetName val="(d) Acid Gas Removal Units"/>
      <sheetName val="(e) Dehydrators"/>
      <sheetName val="(f) Liquids Unloading"/>
      <sheetName val="(g) Wells with Fracturing"/>
      <sheetName val="(h) Wells without Fracturing"/>
      <sheetName val="(i) Blowdown Vent Stacks"/>
      <sheetName val="(j) Atmospheric Storage Tanks"/>
      <sheetName val="(k) Transmission Storage Tanks"/>
      <sheetName val="(l) Well Testing"/>
      <sheetName val="(m) Associated NG"/>
      <sheetName val="(n) Flare Stacks"/>
      <sheetName val="(o) Centrifugal Compressors"/>
      <sheetName val="(p) Reciprocating Compressors"/>
      <sheetName val="(q,r) Equipment Leaks"/>
      <sheetName val="(s) Offshore Emissions"/>
      <sheetName val="(w) EOR Injection Pumps"/>
      <sheetName val="(x) EOR Hydrocarbon Liquids"/>
      <sheetName val="(z) Combustion Equipment"/>
    </sheetNames>
    <sheetDataSet>
      <sheetData sheetId="0"/>
      <sheetData sheetId="1"/>
      <sheetData sheetId="2">
        <row r="21">
          <cell r="AU21" t="str">
            <v>100 - BERKSHIRE, MA (3) - Oil</v>
          </cell>
          <cell r="AV21">
            <v>3</v>
          </cell>
        </row>
        <row r="22">
          <cell r="AU22" t="str">
            <v>100 - BRISTOL, MA (5) - Shale gas</v>
          </cell>
        </row>
        <row r="23">
          <cell r="AU23" t="str">
            <v>100 - ESSEX, MA (9) - Coal seam</v>
          </cell>
        </row>
        <row r="24">
          <cell r="AU24">
            <v>0</v>
          </cell>
        </row>
        <row r="25">
          <cell r="AU25">
            <v>0</v>
          </cell>
        </row>
        <row r="26">
          <cell r="AU26">
            <v>0</v>
          </cell>
        </row>
        <row r="27">
          <cell r="AU27">
            <v>0</v>
          </cell>
        </row>
        <row r="28">
          <cell r="AU28">
            <v>0</v>
          </cell>
        </row>
        <row r="29">
          <cell r="AU29">
            <v>0</v>
          </cell>
        </row>
        <row r="30">
          <cell r="AU30">
            <v>0</v>
          </cell>
        </row>
        <row r="31">
          <cell r="AU31">
            <v>0</v>
          </cell>
        </row>
        <row r="32">
          <cell r="AU32">
            <v>0</v>
          </cell>
        </row>
        <row r="33">
          <cell r="AU33">
            <v>0</v>
          </cell>
        </row>
        <row r="34">
          <cell r="AU34">
            <v>0</v>
          </cell>
        </row>
        <row r="35">
          <cell r="AU35">
            <v>0</v>
          </cell>
        </row>
        <row r="36">
          <cell r="AU36">
            <v>0</v>
          </cell>
        </row>
        <row r="37">
          <cell r="AU37">
            <v>0</v>
          </cell>
        </row>
        <row r="38">
          <cell r="AU38">
            <v>0</v>
          </cell>
        </row>
        <row r="39">
          <cell r="AU39">
            <v>0</v>
          </cell>
        </row>
        <row r="40">
          <cell r="AU40">
            <v>0</v>
          </cell>
        </row>
        <row r="41">
          <cell r="AU41">
            <v>0</v>
          </cell>
        </row>
        <row r="42">
          <cell r="AU42">
            <v>0</v>
          </cell>
        </row>
        <row r="43">
          <cell r="AU43">
            <v>0</v>
          </cell>
        </row>
        <row r="44">
          <cell r="AU44">
            <v>0</v>
          </cell>
        </row>
        <row r="45">
          <cell r="AU45">
            <v>0</v>
          </cell>
        </row>
        <row r="46">
          <cell r="AU46">
            <v>0</v>
          </cell>
        </row>
        <row r="47">
          <cell r="AU47">
            <v>0</v>
          </cell>
        </row>
        <row r="48">
          <cell r="AU48">
            <v>0</v>
          </cell>
        </row>
        <row r="49">
          <cell r="AU49">
            <v>0</v>
          </cell>
        </row>
        <row r="50">
          <cell r="AU50">
            <v>0</v>
          </cell>
        </row>
        <row r="51">
          <cell r="AU51">
            <v>0</v>
          </cell>
        </row>
        <row r="52">
          <cell r="AU52">
            <v>0</v>
          </cell>
        </row>
        <row r="53">
          <cell r="AU53">
            <v>0</v>
          </cell>
        </row>
        <row r="54">
          <cell r="AU54">
            <v>0</v>
          </cell>
        </row>
        <row r="55">
          <cell r="AU55">
            <v>0</v>
          </cell>
        </row>
        <row r="56">
          <cell r="AU56">
            <v>0</v>
          </cell>
        </row>
        <row r="57">
          <cell r="AU57">
            <v>0</v>
          </cell>
        </row>
        <row r="58">
          <cell r="AU58">
            <v>0</v>
          </cell>
        </row>
        <row r="59">
          <cell r="AU59">
            <v>0</v>
          </cell>
        </row>
        <row r="60">
          <cell r="AU60">
            <v>0</v>
          </cell>
        </row>
        <row r="61">
          <cell r="AU61">
            <v>0</v>
          </cell>
        </row>
        <row r="62">
          <cell r="AU62">
            <v>0</v>
          </cell>
        </row>
        <row r="63">
          <cell r="AU63">
            <v>0</v>
          </cell>
        </row>
        <row r="64">
          <cell r="AU64">
            <v>0</v>
          </cell>
        </row>
        <row r="65">
          <cell r="AU65">
            <v>0</v>
          </cell>
        </row>
        <row r="66">
          <cell r="AU66">
            <v>0</v>
          </cell>
        </row>
        <row r="67">
          <cell r="AU67">
            <v>0</v>
          </cell>
        </row>
        <row r="68">
          <cell r="AU68">
            <v>0</v>
          </cell>
        </row>
        <row r="69">
          <cell r="AU69">
            <v>0</v>
          </cell>
        </row>
        <row r="70">
          <cell r="AU70">
            <v>0</v>
          </cell>
        </row>
        <row r="71">
          <cell r="AU71">
            <v>0</v>
          </cell>
        </row>
        <row r="72">
          <cell r="AU72">
            <v>0</v>
          </cell>
        </row>
        <row r="73">
          <cell r="AU73">
            <v>0</v>
          </cell>
        </row>
        <row r="74">
          <cell r="AU74">
            <v>0</v>
          </cell>
        </row>
        <row r="75">
          <cell r="AU75">
            <v>0</v>
          </cell>
        </row>
        <row r="76">
          <cell r="AU76">
            <v>0</v>
          </cell>
        </row>
        <row r="77">
          <cell r="AU77">
            <v>0</v>
          </cell>
        </row>
        <row r="78">
          <cell r="AU78">
            <v>0</v>
          </cell>
        </row>
        <row r="79">
          <cell r="AU79">
            <v>0</v>
          </cell>
        </row>
        <row r="80">
          <cell r="AU80">
            <v>0</v>
          </cell>
        </row>
        <row r="81">
          <cell r="AU81">
            <v>0</v>
          </cell>
        </row>
        <row r="82">
          <cell r="AU82">
            <v>0</v>
          </cell>
        </row>
        <row r="83">
          <cell r="AU83">
            <v>0</v>
          </cell>
        </row>
        <row r="84">
          <cell r="AU84">
            <v>0</v>
          </cell>
        </row>
        <row r="85">
          <cell r="AU85">
            <v>0</v>
          </cell>
        </row>
        <row r="86">
          <cell r="AU86">
            <v>0</v>
          </cell>
        </row>
        <row r="87">
          <cell r="AU87">
            <v>0</v>
          </cell>
        </row>
        <row r="88">
          <cell r="AU88">
            <v>0</v>
          </cell>
        </row>
        <row r="89">
          <cell r="AU89">
            <v>0</v>
          </cell>
        </row>
        <row r="90">
          <cell r="AU90">
            <v>0</v>
          </cell>
        </row>
        <row r="91">
          <cell r="AU91">
            <v>0</v>
          </cell>
        </row>
        <row r="92">
          <cell r="AU92">
            <v>0</v>
          </cell>
        </row>
        <row r="93">
          <cell r="AU93">
            <v>0</v>
          </cell>
        </row>
        <row r="94">
          <cell r="AU94">
            <v>0</v>
          </cell>
        </row>
        <row r="95">
          <cell r="AU95">
            <v>0</v>
          </cell>
        </row>
        <row r="96">
          <cell r="AU96">
            <v>0</v>
          </cell>
        </row>
        <row r="97">
          <cell r="AU97">
            <v>0</v>
          </cell>
        </row>
        <row r="98">
          <cell r="AU98">
            <v>0</v>
          </cell>
        </row>
        <row r="99">
          <cell r="AU99">
            <v>0</v>
          </cell>
        </row>
        <row r="100">
          <cell r="AU100">
            <v>0</v>
          </cell>
        </row>
        <row r="101">
          <cell r="AU101">
            <v>0</v>
          </cell>
        </row>
        <row r="102">
          <cell r="AU102">
            <v>0</v>
          </cell>
        </row>
        <row r="103">
          <cell r="AU103">
            <v>0</v>
          </cell>
        </row>
        <row r="104">
          <cell r="AU104">
            <v>0</v>
          </cell>
        </row>
        <row r="105">
          <cell r="AU105">
            <v>0</v>
          </cell>
        </row>
        <row r="106">
          <cell r="AU106">
            <v>0</v>
          </cell>
        </row>
        <row r="107">
          <cell r="AU107">
            <v>0</v>
          </cell>
        </row>
        <row r="108">
          <cell r="AU108">
            <v>0</v>
          </cell>
        </row>
        <row r="109">
          <cell r="AU109">
            <v>0</v>
          </cell>
        </row>
        <row r="110">
          <cell r="AU110">
            <v>0</v>
          </cell>
        </row>
        <row r="111">
          <cell r="AU111">
            <v>0</v>
          </cell>
        </row>
        <row r="112">
          <cell r="AU112">
            <v>0</v>
          </cell>
        </row>
        <row r="113">
          <cell r="AU113">
            <v>0</v>
          </cell>
        </row>
        <row r="114">
          <cell r="AU114">
            <v>0</v>
          </cell>
        </row>
        <row r="115">
          <cell r="AU115">
            <v>0</v>
          </cell>
        </row>
        <row r="116">
          <cell r="AU116">
            <v>0</v>
          </cell>
        </row>
        <row r="117">
          <cell r="AU117">
            <v>0</v>
          </cell>
        </row>
        <row r="118">
          <cell r="AU118">
            <v>0</v>
          </cell>
        </row>
        <row r="119">
          <cell r="AU119">
            <v>0</v>
          </cell>
        </row>
        <row r="120">
          <cell r="AU120">
            <v>0</v>
          </cell>
        </row>
        <row r="121">
          <cell r="AU121">
            <v>0</v>
          </cell>
        </row>
        <row r="122">
          <cell r="AU122">
            <v>0</v>
          </cell>
        </row>
        <row r="123">
          <cell r="AU123">
            <v>0</v>
          </cell>
        </row>
        <row r="124">
          <cell r="AU124">
            <v>0</v>
          </cell>
        </row>
        <row r="125">
          <cell r="AU125">
            <v>0</v>
          </cell>
        </row>
        <row r="126">
          <cell r="AU126">
            <v>0</v>
          </cell>
        </row>
        <row r="127">
          <cell r="AU127">
            <v>0</v>
          </cell>
        </row>
        <row r="128">
          <cell r="AU128">
            <v>0</v>
          </cell>
        </row>
        <row r="129">
          <cell r="AU129">
            <v>0</v>
          </cell>
        </row>
        <row r="130">
          <cell r="AU130">
            <v>0</v>
          </cell>
        </row>
        <row r="131">
          <cell r="AU131">
            <v>0</v>
          </cell>
        </row>
        <row r="132">
          <cell r="AU132">
            <v>0</v>
          </cell>
        </row>
        <row r="133">
          <cell r="AU133">
            <v>0</v>
          </cell>
        </row>
        <row r="134">
          <cell r="AU134">
            <v>0</v>
          </cell>
        </row>
        <row r="135">
          <cell r="AU135">
            <v>0</v>
          </cell>
        </row>
        <row r="136">
          <cell r="AU136">
            <v>0</v>
          </cell>
        </row>
        <row r="137">
          <cell r="AU137">
            <v>0</v>
          </cell>
        </row>
        <row r="138">
          <cell r="AU138">
            <v>0</v>
          </cell>
        </row>
        <row r="139">
          <cell r="AU139">
            <v>0</v>
          </cell>
        </row>
        <row r="140">
          <cell r="AU140">
            <v>0</v>
          </cell>
        </row>
        <row r="141">
          <cell r="AU141">
            <v>0</v>
          </cell>
        </row>
        <row r="142">
          <cell r="AU142">
            <v>0</v>
          </cell>
        </row>
        <row r="143">
          <cell r="AU143">
            <v>0</v>
          </cell>
        </row>
        <row r="144">
          <cell r="AU144">
            <v>0</v>
          </cell>
        </row>
        <row r="145">
          <cell r="AU145">
            <v>0</v>
          </cell>
        </row>
        <row r="146">
          <cell r="AU146">
            <v>0</v>
          </cell>
        </row>
        <row r="147">
          <cell r="AU147">
            <v>0</v>
          </cell>
        </row>
        <row r="148">
          <cell r="AU148">
            <v>0</v>
          </cell>
        </row>
        <row r="149">
          <cell r="AU149">
            <v>0</v>
          </cell>
        </row>
        <row r="150">
          <cell r="AU150">
            <v>0</v>
          </cell>
        </row>
        <row r="151">
          <cell r="AU151">
            <v>0</v>
          </cell>
        </row>
        <row r="152">
          <cell r="AU152">
            <v>0</v>
          </cell>
        </row>
        <row r="153">
          <cell r="AU153">
            <v>0</v>
          </cell>
        </row>
        <row r="154">
          <cell r="AU154">
            <v>0</v>
          </cell>
        </row>
        <row r="155">
          <cell r="AU155">
            <v>0</v>
          </cell>
        </row>
        <row r="156">
          <cell r="AU156">
            <v>0</v>
          </cell>
        </row>
        <row r="157">
          <cell r="AU157">
            <v>0</v>
          </cell>
        </row>
        <row r="158">
          <cell r="AU158">
            <v>0</v>
          </cell>
        </row>
        <row r="159">
          <cell r="AU159">
            <v>0</v>
          </cell>
        </row>
        <row r="160">
          <cell r="AU160">
            <v>0</v>
          </cell>
        </row>
        <row r="161">
          <cell r="AU161">
            <v>0</v>
          </cell>
        </row>
        <row r="162">
          <cell r="AU162">
            <v>0</v>
          </cell>
        </row>
        <row r="163">
          <cell r="AU163">
            <v>0</v>
          </cell>
        </row>
        <row r="164">
          <cell r="AU164">
            <v>0</v>
          </cell>
        </row>
        <row r="165">
          <cell r="AU165">
            <v>0</v>
          </cell>
        </row>
        <row r="166">
          <cell r="AU166">
            <v>0</v>
          </cell>
        </row>
        <row r="167">
          <cell r="AU167">
            <v>0</v>
          </cell>
        </row>
        <row r="168">
          <cell r="AU168">
            <v>0</v>
          </cell>
        </row>
        <row r="169">
          <cell r="AU169">
            <v>0</v>
          </cell>
        </row>
        <row r="170">
          <cell r="AU170">
            <v>0</v>
          </cell>
        </row>
        <row r="171">
          <cell r="AU171">
            <v>0</v>
          </cell>
        </row>
        <row r="172">
          <cell r="AU172">
            <v>0</v>
          </cell>
        </row>
        <row r="173">
          <cell r="AU173">
            <v>0</v>
          </cell>
        </row>
        <row r="174">
          <cell r="AU174">
            <v>0</v>
          </cell>
        </row>
        <row r="175">
          <cell r="AU175">
            <v>0</v>
          </cell>
        </row>
        <row r="176">
          <cell r="AU176">
            <v>0</v>
          </cell>
        </row>
        <row r="177">
          <cell r="AU177">
            <v>0</v>
          </cell>
        </row>
        <row r="178">
          <cell r="AU178">
            <v>0</v>
          </cell>
        </row>
        <row r="179">
          <cell r="AU179">
            <v>0</v>
          </cell>
        </row>
        <row r="180">
          <cell r="AU180">
            <v>0</v>
          </cell>
        </row>
        <row r="181">
          <cell r="AU181">
            <v>0</v>
          </cell>
        </row>
        <row r="182">
          <cell r="AU182">
            <v>0</v>
          </cell>
        </row>
        <row r="183">
          <cell r="AU183">
            <v>0</v>
          </cell>
        </row>
        <row r="184">
          <cell r="AU184">
            <v>0</v>
          </cell>
        </row>
        <row r="185">
          <cell r="AU185">
            <v>0</v>
          </cell>
        </row>
        <row r="186">
          <cell r="AU186">
            <v>0</v>
          </cell>
        </row>
        <row r="187">
          <cell r="AU187">
            <v>0</v>
          </cell>
        </row>
        <row r="188">
          <cell r="AU188">
            <v>0</v>
          </cell>
        </row>
        <row r="189">
          <cell r="AU189">
            <v>0</v>
          </cell>
        </row>
        <row r="190">
          <cell r="AU190">
            <v>0</v>
          </cell>
        </row>
        <row r="191">
          <cell r="AU191">
            <v>0</v>
          </cell>
        </row>
        <row r="192">
          <cell r="AU192">
            <v>0</v>
          </cell>
        </row>
        <row r="193">
          <cell r="AU193">
            <v>0</v>
          </cell>
        </row>
        <row r="194">
          <cell r="AU194">
            <v>0</v>
          </cell>
        </row>
        <row r="195">
          <cell r="AU195">
            <v>0</v>
          </cell>
        </row>
        <row r="196">
          <cell r="AU196">
            <v>0</v>
          </cell>
        </row>
        <row r="197">
          <cell r="AU197">
            <v>0</v>
          </cell>
        </row>
        <row r="198">
          <cell r="AU198">
            <v>0</v>
          </cell>
        </row>
        <row r="199">
          <cell r="AU199">
            <v>0</v>
          </cell>
        </row>
        <row r="200">
          <cell r="AU200">
            <v>0</v>
          </cell>
        </row>
        <row r="201">
          <cell r="AU201">
            <v>0</v>
          </cell>
        </row>
        <row r="202">
          <cell r="AU202">
            <v>0</v>
          </cell>
        </row>
        <row r="203">
          <cell r="AU203">
            <v>0</v>
          </cell>
        </row>
        <row r="204">
          <cell r="AU204">
            <v>0</v>
          </cell>
        </row>
        <row r="205">
          <cell r="AU205">
            <v>0</v>
          </cell>
        </row>
        <row r="206">
          <cell r="AU206">
            <v>0</v>
          </cell>
        </row>
        <row r="207">
          <cell r="AU207">
            <v>0</v>
          </cell>
        </row>
        <row r="208">
          <cell r="AU208">
            <v>0</v>
          </cell>
        </row>
        <row r="209">
          <cell r="AU209">
            <v>0</v>
          </cell>
        </row>
        <row r="210">
          <cell r="AU210">
            <v>0</v>
          </cell>
        </row>
        <row r="211">
          <cell r="AU211">
            <v>0</v>
          </cell>
        </row>
        <row r="212">
          <cell r="AU212">
            <v>0</v>
          </cell>
        </row>
        <row r="213">
          <cell r="AU213">
            <v>0</v>
          </cell>
        </row>
        <row r="214">
          <cell r="AU214">
            <v>0</v>
          </cell>
        </row>
        <row r="215">
          <cell r="AU215">
            <v>0</v>
          </cell>
        </row>
        <row r="216">
          <cell r="AU216">
            <v>0</v>
          </cell>
        </row>
        <row r="217">
          <cell r="AU217">
            <v>0</v>
          </cell>
        </row>
        <row r="218">
          <cell r="AU218">
            <v>0</v>
          </cell>
        </row>
        <row r="219">
          <cell r="AU219">
            <v>0</v>
          </cell>
        </row>
        <row r="220">
          <cell r="AU220">
            <v>0</v>
          </cell>
        </row>
        <row r="221">
          <cell r="AU221">
            <v>0</v>
          </cell>
        </row>
        <row r="222">
          <cell r="AU222">
            <v>0</v>
          </cell>
        </row>
        <row r="223">
          <cell r="AU223">
            <v>0</v>
          </cell>
        </row>
        <row r="224">
          <cell r="AU224">
            <v>0</v>
          </cell>
        </row>
        <row r="225">
          <cell r="AU225">
            <v>0</v>
          </cell>
        </row>
        <row r="226">
          <cell r="AU226">
            <v>0</v>
          </cell>
        </row>
        <row r="227">
          <cell r="AU227">
            <v>0</v>
          </cell>
        </row>
        <row r="228">
          <cell r="AU228">
            <v>0</v>
          </cell>
        </row>
        <row r="229">
          <cell r="AU229">
            <v>0</v>
          </cell>
        </row>
        <row r="230">
          <cell r="AU230">
            <v>0</v>
          </cell>
        </row>
        <row r="231">
          <cell r="AU231">
            <v>0</v>
          </cell>
        </row>
        <row r="232">
          <cell r="AU232">
            <v>0</v>
          </cell>
        </row>
        <row r="233">
          <cell r="AU233">
            <v>0</v>
          </cell>
        </row>
        <row r="234">
          <cell r="AU234">
            <v>0</v>
          </cell>
        </row>
        <row r="235">
          <cell r="AU235">
            <v>0</v>
          </cell>
        </row>
        <row r="236">
          <cell r="AU236">
            <v>0</v>
          </cell>
        </row>
        <row r="237">
          <cell r="AU237">
            <v>0</v>
          </cell>
        </row>
        <row r="238">
          <cell r="AU238">
            <v>0</v>
          </cell>
        </row>
        <row r="239">
          <cell r="AU239">
            <v>0</v>
          </cell>
        </row>
        <row r="240">
          <cell r="AU240">
            <v>0</v>
          </cell>
        </row>
        <row r="241">
          <cell r="AU241">
            <v>0</v>
          </cell>
        </row>
        <row r="242">
          <cell r="AU242">
            <v>0</v>
          </cell>
        </row>
        <row r="243">
          <cell r="AU243">
            <v>0</v>
          </cell>
        </row>
        <row r="244">
          <cell r="AU244">
            <v>0</v>
          </cell>
        </row>
        <row r="245">
          <cell r="AU245">
            <v>0</v>
          </cell>
        </row>
        <row r="246">
          <cell r="AU246">
            <v>0</v>
          </cell>
        </row>
        <row r="247">
          <cell r="AU247">
            <v>0</v>
          </cell>
        </row>
        <row r="248">
          <cell r="AU248">
            <v>0</v>
          </cell>
        </row>
        <row r="249">
          <cell r="AU249">
            <v>0</v>
          </cell>
        </row>
        <row r="250">
          <cell r="AU250">
            <v>0</v>
          </cell>
        </row>
      </sheetData>
      <sheetData sheetId="3">
        <row r="20">
          <cell r="X20" t="str">
            <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0.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1.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25.xml"/><Relationship Id="rId5" Type="http://schemas.openxmlformats.org/officeDocument/2006/relationships/ctrlProp" Target="../ctrlProps/ctrlProp24.xml"/><Relationship Id="rId4" Type="http://schemas.openxmlformats.org/officeDocument/2006/relationships/vmlDrawing" Target="../drawings/vmlDrawing9.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2.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vmlDrawing" Target="../drawings/vmlDrawing10.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3.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29.xml"/><Relationship Id="rId5" Type="http://schemas.openxmlformats.org/officeDocument/2006/relationships/ctrlProp" Target="../ctrlProps/ctrlProp28.xml"/><Relationship Id="rId4"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4.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vmlDrawing" Target="../drawings/vmlDrawing12.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5.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33.xml"/><Relationship Id="rId5" Type="http://schemas.openxmlformats.org/officeDocument/2006/relationships/ctrlProp" Target="../ctrlProps/ctrlProp32.xml"/><Relationship Id="rId4" Type="http://schemas.openxmlformats.org/officeDocument/2006/relationships/vmlDrawing" Target="../drawings/vmlDrawing13.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6.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35.xml"/><Relationship Id="rId5" Type="http://schemas.openxmlformats.org/officeDocument/2006/relationships/ctrlProp" Target="../ctrlProps/ctrlProp34.xml"/><Relationship Id="rId4" Type="http://schemas.openxmlformats.org/officeDocument/2006/relationships/vmlDrawing" Target="../drawings/vmlDrawing14.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7.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37.xml"/><Relationship Id="rId5" Type="http://schemas.openxmlformats.org/officeDocument/2006/relationships/ctrlProp" Target="../ctrlProps/ctrlProp36.xml"/><Relationship Id="rId4" Type="http://schemas.openxmlformats.org/officeDocument/2006/relationships/vmlDrawing" Target="../drawings/vmlDrawing15.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8.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39.xml"/><Relationship Id="rId5" Type="http://schemas.openxmlformats.org/officeDocument/2006/relationships/ctrlProp" Target="../ctrlProps/ctrlProp38.xml"/><Relationship Id="rId4" Type="http://schemas.openxmlformats.org/officeDocument/2006/relationships/vmlDrawing" Target="../drawings/vmlDrawing16.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9.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41.xml"/><Relationship Id="rId5" Type="http://schemas.openxmlformats.org/officeDocument/2006/relationships/ctrlProp" Target="../ctrlProps/ctrlProp40.xml"/><Relationship Id="rId4" Type="http://schemas.openxmlformats.org/officeDocument/2006/relationships/vmlDrawing" Target="../drawings/vmlDrawing17.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20.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43.xml"/><Relationship Id="rId5" Type="http://schemas.openxmlformats.org/officeDocument/2006/relationships/ctrlProp" Target="../ctrlProps/ctrlProp42.xml"/><Relationship Id="rId4" Type="http://schemas.openxmlformats.org/officeDocument/2006/relationships/vmlDrawing" Target="../drawings/vmlDrawing18.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21.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vmlDrawing" Target="../drawings/vmlDrawing19.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2.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47.xml"/><Relationship Id="rId5" Type="http://schemas.openxmlformats.org/officeDocument/2006/relationships/ctrlProp" Target="../ctrlProps/ctrlProp46.xml"/><Relationship Id="rId4" Type="http://schemas.openxmlformats.org/officeDocument/2006/relationships/vmlDrawing" Target="../drawings/vmlDrawing20.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3.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49.xml"/><Relationship Id="rId5" Type="http://schemas.openxmlformats.org/officeDocument/2006/relationships/ctrlProp" Target="../ctrlProps/ctrlProp48.xml"/><Relationship Id="rId4" Type="http://schemas.openxmlformats.org/officeDocument/2006/relationships/vmlDrawing" Target="../drawings/vmlDrawing21.vm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4.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51.xml"/><Relationship Id="rId5" Type="http://schemas.openxmlformats.org/officeDocument/2006/relationships/ctrlProp" Target="../ctrlProps/ctrlProp50.xml"/><Relationship Id="rId4" Type="http://schemas.openxmlformats.org/officeDocument/2006/relationships/vmlDrawing" Target="../drawings/vmlDrawing22.vml"/></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5.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53.xml"/><Relationship Id="rId5" Type="http://schemas.openxmlformats.org/officeDocument/2006/relationships/ctrlProp" Target="../ctrlProps/ctrlProp52.xml"/><Relationship Id="rId4" Type="http://schemas.openxmlformats.org/officeDocument/2006/relationships/vmlDrawing" Target="../drawings/vmlDrawing23.vm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26.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55.xml"/><Relationship Id="rId5" Type="http://schemas.openxmlformats.org/officeDocument/2006/relationships/ctrlProp" Target="../ctrlProps/ctrlProp54.xml"/><Relationship Id="rId4" Type="http://schemas.openxmlformats.org/officeDocument/2006/relationships/vmlDrawing" Target="../drawings/vmlDrawing24.vml"/></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59.xml"/><Relationship Id="rId13" Type="http://schemas.openxmlformats.org/officeDocument/2006/relationships/ctrlProp" Target="../ctrlProps/ctrlProp64.xml"/><Relationship Id="rId3" Type="http://schemas.openxmlformats.org/officeDocument/2006/relationships/drawing" Target="../drawings/drawing25.xml"/><Relationship Id="rId7" Type="http://schemas.openxmlformats.org/officeDocument/2006/relationships/ctrlProp" Target="../ctrlProps/ctrlProp58.xml"/><Relationship Id="rId12" Type="http://schemas.openxmlformats.org/officeDocument/2006/relationships/ctrlProp" Target="../ctrlProps/ctrlProp63.xml"/><Relationship Id="rId2" Type="http://schemas.openxmlformats.org/officeDocument/2006/relationships/printerSettings" Target="../printerSettings/printerSettings27.bin"/><Relationship Id="rId16" Type="http://schemas.openxmlformats.org/officeDocument/2006/relationships/ctrlProp" Target="../ctrlProps/ctrlProp67.xml"/><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57.xml"/><Relationship Id="rId11" Type="http://schemas.openxmlformats.org/officeDocument/2006/relationships/ctrlProp" Target="../ctrlProps/ctrlProp62.xml"/><Relationship Id="rId5" Type="http://schemas.openxmlformats.org/officeDocument/2006/relationships/ctrlProp" Target="../ctrlProps/ctrlProp56.xml"/><Relationship Id="rId15" Type="http://schemas.openxmlformats.org/officeDocument/2006/relationships/ctrlProp" Target="../ctrlProps/ctrlProp66.xml"/><Relationship Id="rId10" Type="http://schemas.openxmlformats.org/officeDocument/2006/relationships/ctrlProp" Target="../ctrlProps/ctrlProp61.xml"/><Relationship Id="rId4" Type="http://schemas.openxmlformats.org/officeDocument/2006/relationships/vmlDrawing" Target="../drawings/vmlDrawing25.vml"/><Relationship Id="rId9" Type="http://schemas.openxmlformats.org/officeDocument/2006/relationships/ctrlProp" Target="../ctrlProps/ctrlProp60.xml"/><Relationship Id="rId14" Type="http://schemas.openxmlformats.org/officeDocument/2006/relationships/ctrlProp" Target="../ctrlProps/ctrlProp65.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6.xml"/><Relationship Id="rId1" Type="http://schemas.openxmlformats.org/officeDocument/2006/relationships/printerSettings" Target="../printerSettings/printerSettings28.bin"/><Relationship Id="rId5" Type="http://schemas.openxmlformats.org/officeDocument/2006/relationships/ctrlProp" Target="../ctrlProps/ctrlProp69.xml"/><Relationship Id="rId4" Type="http://schemas.openxmlformats.org/officeDocument/2006/relationships/ctrlProp" Target="../ctrlProps/ctrlProp68.xml"/></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29.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71.xml"/><Relationship Id="rId5" Type="http://schemas.openxmlformats.org/officeDocument/2006/relationships/ctrlProp" Target="../ctrlProps/ctrlProp70.xml"/><Relationship Id="rId4" Type="http://schemas.openxmlformats.org/officeDocument/2006/relationships/vmlDrawing" Target="../drawings/vmlDrawing27.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19.xml"/><Relationship Id="rId5" Type="http://schemas.openxmlformats.org/officeDocument/2006/relationships/ctrlProp" Target="../ctrlProps/ctrlProp18.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9.bin"/><Relationship Id="rId1" Type="http://schemas.openxmlformats.org/officeDocument/2006/relationships/hyperlink" Target="https://www.epa.gov/natural-gas-star-program/methane-challenge-program-one-future-commitment-option-technical-document" TargetMode="External"/><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3"/>
    <pageSetUpPr fitToPage="1"/>
  </sheetPr>
  <dimension ref="A1:AB37"/>
  <sheetViews>
    <sheetView showGridLines="0" tabSelected="1" zoomScale="85" zoomScaleNormal="85" workbookViewId="0"/>
  </sheetViews>
  <sheetFormatPr defaultColWidth="9.125" defaultRowHeight="13.6" x14ac:dyDescent="0.25"/>
  <cols>
    <col min="1" max="1" width="4.625" style="63" customWidth="1"/>
    <col min="2" max="2" width="37.875" style="17" customWidth="1"/>
    <col min="3" max="3" width="14" style="64" customWidth="1"/>
    <col min="4" max="4" width="3.625" style="64" customWidth="1"/>
    <col min="5" max="5" width="107.625" style="63" customWidth="1"/>
    <col min="6" max="6" width="14.875" style="63" customWidth="1"/>
    <col min="7" max="7" width="12.375" style="63" bestFit="1" customWidth="1"/>
    <col min="8" max="8" width="9.125" style="63"/>
    <col min="9" max="9" width="29.875" style="63" customWidth="1"/>
    <col min="10" max="10" width="7.375" style="63" customWidth="1"/>
    <col min="11" max="13" width="9.125" style="63"/>
    <col min="14" max="14" width="0" style="63" hidden="1" customWidth="1"/>
    <col min="15" max="17" width="9.125" style="63" hidden="1" customWidth="1"/>
    <col min="18" max="18" width="22.625" style="63" hidden="1" customWidth="1"/>
    <col min="19" max="19" width="18" style="63" hidden="1" customWidth="1"/>
    <col min="20" max="28" width="9.125" style="63" hidden="1" customWidth="1"/>
    <col min="29" max="33" width="9.125" style="63" customWidth="1"/>
    <col min="34" max="16384" width="9.125" style="63"/>
  </cols>
  <sheetData>
    <row r="1" spans="1:23" s="12" customFormat="1" ht="170.35" customHeight="1" x14ac:dyDescent="0.25">
      <c r="B1" s="546" t="s">
        <v>613</v>
      </c>
      <c r="C1" s="546"/>
      <c r="D1" s="546"/>
      <c r="E1" s="546"/>
      <c r="F1" s="69" t="s">
        <v>6</v>
      </c>
      <c r="G1" s="68">
        <v>44286</v>
      </c>
      <c r="I1" s="501" t="s">
        <v>612</v>
      </c>
    </row>
    <row r="2" spans="1:23" s="2" customFormat="1" ht="20.05" customHeight="1" x14ac:dyDescent="0.2">
      <c r="B2" s="22" t="s">
        <v>1</v>
      </c>
      <c r="C2" s="490" t="s">
        <v>601</v>
      </c>
      <c r="D2" s="21"/>
      <c r="F2" s="70" t="s">
        <v>8</v>
      </c>
      <c r="G2" s="489" t="s">
        <v>602</v>
      </c>
      <c r="I2" s="307"/>
    </row>
    <row r="3" spans="1:23" s="2" customFormat="1" ht="7.5" customHeight="1" x14ac:dyDescent="0.25">
      <c r="B3" s="23"/>
      <c r="C3" s="7"/>
      <c r="D3" s="7"/>
    </row>
    <row r="4" spans="1:23" s="12" customFormat="1" ht="20.05" customHeight="1" x14ac:dyDescent="0.25">
      <c r="B4" s="24" t="s">
        <v>2</v>
      </c>
      <c r="C4" s="547" t="s">
        <v>604</v>
      </c>
      <c r="D4" s="548"/>
      <c r="E4" s="549"/>
      <c r="F4" s="555" t="s">
        <v>603</v>
      </c>
      <c r="G4" s="555"/>
      <c r="H4" s="555"/>
      <c r="I4" s="555"/>
      <c r="J4" s="555"/>
      <c r="K4" s="555"/>
    </row>
    <row r="5" spans="1:23" s="2" customFormat="1" ht="8.35" customHeight="1" x14ac:dyDescent="0.25">
      <c r="B5" s="22"/>
      <c r="C5" s="7"/>
      <c r="D5" s="7"/>
      <c r="F5" s="555"/>
      <c r="G5" s="555"/>
      <c r="H5" s="555"/>
      <c r="I5" s="555"/>
      <c r="J5" s="555"/>
      <c r="K5" s="555"/>
    </row>
    <row r="6" spans="1:23" s="12" customFormat="1" ht="20.05" customHeight="1" x14ac:dyDescent="0.25">
      <c r="B6" s="24" t="s">
        <v>0</v>
      </c>
      <c r="C6" s="547" t="s">
        <v>605</v>
      </c>
      <c r="D6" s="548"/>
      <c r="E6" s="549"/>
      <c r="F6" s="555"/>
      <c r="G6" s="555"/>
      <c r="H6" s="555"/>
      <c r="I6" s="555"/>
      <c r="J6" s="555"/>
      <c r="K6" s="555"/>
    </row>
    <row r="7" spans="1:23" s="2" customFormat="1" ht="8.35" customHeight="1" x14ac:dyDescent="0.25">
      <c r="B7" s="23"/>
      <c r="C7" s="7"/>
      <c r="D7" s="7"/>
      <c r="F7" s="555"/>
      <c r="G7" s="555"/>
      <c r="H7" s="555"/>
      <c r="I7" s="555"/>
      <c r="J7" s="555"/>
      <c r="K7" s="555"/>
    </row>
    <row r="8" spans="1:23" s="15" customFormat="1" ht="21.75" customHeight="1" x14ac:dyDescent="0.25">
      <c r="B8" s="554" t="s">
        <v>121</v>
      </c>
      <c r="C8" s="491"/>
      <c r="D8" s="7"/>
      <c r="E8" s="550" t="s">
        <v>538</v>
      </c>
      <c r="F8" s="555"/>
      <c r="G8" s="555"/>
      <c r="H8" s="555"/>
      <c r="I8" s="555"/>
      <c r="J8" s="555"/>
      <c r="K8" s="555"/>
    </row>
    <row r="9" spans="1:23" ht="28.55" customHeight="1" x14ac:dyDescent="0.25">
      <c r="B9" s="554"/>
      <c r="E9" s="550"/>
      <c r="F9" s="555"/>
      <c r="G9" s="555"/>
      <c r="H9" s="555"/>
      <c r="I9" s="555"/>
      <c r="J9" s="555"/>
      <c r="K9" s="555"/>
    </row>
    <row r="10" spans="1:23" ht="3.1" customHeight="1" x14ac:dyDescent="0.25">
      <c r="B10" s="65"/>
      <c r="E10" s="66"/>
    </row>
    <row r="11" spans="1:23" s="15" customFormat="1" ht="21.75" customHeight="1" x14ac:dyDescent="0.25">
      <c r="B11" s="554" t="s">
        <v>122</v>
      </c>
      <c r="C11" s="491"/>
      <c r="D11" s="7"/>
      <c r="E11" s="550" t="s">
        <v>459</v>
      </c>
    </row>
    <row r="12" spans="1:23" ht="26.35" customHeight="1" x14ac:dyDescent="0.25">
      <c r="B12" s="554"/>
      <c r="E12" s="550"/>
    </row>
    <row r="13" spans="1:23" ht="3.1" customHeight="1" x14ac:dyDescent="0.25">
      <c r="B13" s="65"/>
      <c r="E13" s="66"/>
    </row>
    <row r="14" spans="1:23" s="2" customFormat="1" ht="21.75" customHeight="1" thickBot="1" x14ac:dyDescent="0.3">
      <c r="A14" s="15"/>
      <c r="B14" s="24" t="s">
        <v>123</v>
      </c>
      <c r="C14" s="491">
        <v>123456</v>
      </c>
      <c r="D14" s="551" t="str">
        <f>IF(AND(LEN(FacilityNumber)=7,ISERR(VALUE(FacilityNumber))=FALSE)," &lt;&lt;","")</f>
        <v/>
      </c>
      <c r="E14" s="550" t="s">
        <v>597</v>
      </c>
      <c r="F14" s="552"/>
      <c r="G14" s="552"/>
      <c r="H14" s="552"/>
      <c r="I14" s="552"/>
      <c r="J14" s="552"/>
      <c r="K14" s="12"/>
      <c r="L14" s="12"/>
      <c r="M14" s="12"/>
      <c r="N14" s="12"/>
      <c r="O14" s="12"/>
      <c r="P14" s="12"/>
      <c r="Q14" s="12"/>
      <c r="R14" s="12"/>
      <c r="S14" s="2" t="s">
        <v>421</v>
      </c>
    </row>
    <row r="15" spans="1:23" s="2" customFormat="1" ht="36" customHeight="1" thickBot="1" x14ac:dyDescent="0.3">
      <c r="A15" s="15"/>
      <c r="B15" s="3"/>
      <c r="C15" s="7"/>
      <c r="D15" s="551"/>
      <c r="E15" s="550"/>
      <c r="F15" s="552"/>
      <c r="G15" s="552"/>
      <c r="H15" s="552"/>
      <c r="I15" s="552"/>
      <c r="J15" s="552"/>
      <c r="R15" s="469">
        <v>0</v>
      </c>
      <c r="S15" s="451" t="e">
        <f>VLOOKUP(R15,V17:W25,2,FALSE)</f>
        <v>#N/A</v>
      </c>
      <c r="W15" s="2" t="s">
        <v>564</v>
      </c>
    </row>
    <row r="16" spans="1:23" ht="6.8" customHeight="1" x14ac:dyDescent="0.25">
      <c r="A16" s="12"/>
      <c r="B16" s="553"/>
      <c r="C16" s="553"/>
      <c r="D16" s="553"/>
      <c r="E16" s="553"/>
      <c r="G16" s="6"/>
    </row>
    <row r="17" spans="1:23" ht="21.1" customHeight="1" x14ac:dyDescent="0.25">
      <c r="B17" s="23" t="s">
        <v>565</v>
      </c>
      <c r="C17" s="452"/>
      <c r="E17" s="31" t="s">
        <v>10</v>
      </c>
      <c r="R17" s="545" t="s">
        <v>563</v>
      </c>
      <c r="S17" s="450" t="str">
        <f>IF($R$15=1,"TRUE","FALSE")</f>
        <v>FALSE</v>
      </c>
      <c r="V17" s="63">
        <v>1</v>
      </c>
      <c r="W17" s="63" t="s">
        <v>10</v>
      </c>
    </row>
    <row r="18" spans="1:23" ht="21.1" customHeight="1" x14ac:dyDescent="0.25">
      <c r="B18" s="23"/>
      <c r="C18" s="452"/>
      <c r="E18" s="31" t="s">
        <v>57</v>
      </c>
      <c r="R18" s="545"/>
      <c r="S18" s="450" t="str">
        <f>IF($R$15=2,"TRUE","FALSE")</f>
        <v>FALSE</v>
      </c>
      <c r="V18" s="63">
        <v>2</v>
      </c>
      <c r="W18" s="63" t="s">
        <v>57</v>
      </c>
    </row>
    <row r="19" spans="1:23" ht="21.1" customHeight="1" x14ac:dyDescent="0.25">
      <c r="B19" s="23"/>
      <c r="C19" s="452"/>
      <c r="E19" s="31" t="s">
        <v>58</v>
      </c>
      <c r="R19" s="545"/>
      <c r="S19" s="450" t="str">
        <f>IF($R$15=3,"TRUE","FALSE")</f>
        <v>FALSE</v>
      </c>
      <c r="V19" s="63">
        <v>3</v>
      </c>
      <c r="W19" s="63" t="s">
        <v>58</v>
      </c>
    </row>
    <row r="20" spans="1:23" ht="21.1" customHeight="1" x14ac:dyDescent="0.25">
      <c r="B20" s="23"/>
      <c r="C20" s="453"/>
      <c r="E20" s="31" t="s">
        <v>85</v>
      </c>
      <c r="R20" s="545"/>
      <c r="S20" s="450" t="str">
        <f>IF($R$15=4,"TRUE","FALSE")</f>
        <v>FALSE</v>
      </c>
      <c r="V20" s="63">
        <v>4</v>
      </c>
      <c r="W20" s="63" t="s">
        <v>85</v>
      </c>
    </row>
    <row r="21" spans="1:23" ht="21.1" customHeight="1" x14ac:dyDescent="0.25">
      <c r="B21" s="23"/>
      <c r="C21" s="452"/>
      <c r="E21" s="31" t="s">
        <v>60</v>
      </c>
      <c r="S21" s="450" t="str">
        <f>IF($R$15=5,"TRUE","FALSE")</f>
        <v>FALSE</v>
      </c>
      <c r="V21" s="63">
        <v>5</v>
      </c>
      <c r="W21" s="63" t="s">
        <v>60</v>
      </c>
    </row>
    <row r="22" spans="1:23" ht="21.1" customHeight="1" x14ac:dyDescent="0.25">
      <c r="B22" s="23"/>
      <c r="C22" s="452"/>
      <c r="E22" s="31" t="s">
        <v>86</v>
      </c>
      <c r="S22" s="450" t="str">
        <f>IF($R$15=6,"TRUE","FALSE")</f>
        <v>FALSE</v>
      </c>
      <c r="V22" s="63">
        <v>6</v>
      </c>
      <c r="W22" s="63" t="s">
        <v>86</v>
      </c>
    </row>
    <row r="23" spans="1:23" ht="21.1" customHeight="1" x14ac:dyDescent="0.25">
      <c r="B23" s="23"/>
      <c r="C23" s="452"/>
      <c r="E23" s="31" t="s">
        <v>87</v>
      </c>
      <c r="S23" s="450" t="str">
        <f>IF($R$15=7,"TRUE","FALSE")</f>
        <v>FALSE</v>
      </c>
      <c r="V23" s="63">
        <v>7</v>
      </c>
      <c r="W23" s="63" t="s">
        <v>87</v>
      </c>
    </row>
    <row r="24" spans="1:23" ht="21.1" customHeight="1" x14ac:dyDescent="0.25">
      <c r="B24" s="23"/>
      <c r="C24" s="452"/>
      <c r="E24" s="440" t="s">
        <v>88</v>
      </c>
      <c r="F24" s="440"/>
      <c r="S24" s="450" t="str">
        <f>IF($R$15=8,"TRUE","FALSE")</f>
        <v>FALSE</v>
      </c>
      <c r="V24" s="63">
        <v>8</v>
      </c>
      <c r="W24" s="63" t="s">
        <v>88</v>
      </c>
    </row>
    <row r="25" spans="1:23" ht="21.1" customHeight="1" x14ac:dyDescent="0.25">
      <c r="B25" s="23"/>
      <c r="C25" s="452"/>
      <c r="E25" s="440" t="s">
        <v>59</v>
      </c>
      <c r="F25" s="440"/>
      <c r="S25" s="450" t="str">
        <f>IF($R$15=9,"TRUE","FALSE")</f>
        <v>FALSE</v>
      </c>
      <c r="V25" s="63">
        <v>9</v>
      </c>
      <c r="W25" s="63" t="s">
        <v>59</v>
      </c>
    </row>
    <row r="26" spans="1:23" ht="21.1" customHeight="1" x14ac:dyDescent="0.25">
      <c r="B26" s="23"/>
      <c r="C26" s="31"/>
      <c r="D26" s="63"/>
    </row>
    <row r="27" spans="1:23" ht="18" customHeight="1" x14ac:dyDescent="0.25">
      <c r="B27" s="23"/>
    </row>
    <row r="31" spans="1:23" ht="14.3" customHeight="1" x14ac:dyDescent="0.25"/>
    <row r="32" spans="1:23" ht="17.850000000000001" customHeight="1" x14ac:dyDescent="0.2">
      <c r="A32" s="8"/>
      <c r="C32" s="285"/>
      <c r="D32" s="285"/>
      <c r="E32" s="286" t="s">
        <v>345</v>
      </c>
      <c r="R32" s="294" t="s">
        <v>348</v>
      </c>
      <c r="S32" s="293"/>
      <c r="T32" s="289"/>
      <c r="U32" s="288" t="s">
        <v>349</v>
      </c>
    </row>
    <row r="33" spans="2:21" x14ac:dyDescent="0.25">
      <c r="C33" s="285" t="s">
        <v>346</v>
      </c>
      <c r="D33" s="285"/>
      <c r="E33" s="287"/>
      <c r="R33" s="290" t="b">
        <v>0</v>
      </c>
      <c r="S33" s="291"/>
      <c r="T33" s="291"/>
      <c r="U33" s="292"/>
    </row>
    <row r="34" spans="2:21" x14ac:dyDescent="0.25">
      <c r="C34" s="285" t="s">
        <v>8</v>
      </c>
      <c r="D34" s="285"/>
      <c r="E34" s="287"/>
    </row>
    <row r="35" spans="2:21" x14ac:dyDescent="0.25">
      <c r="C35" s="285" t="s">
        <v>347</v>
      </c>
      <c r="D35" s="285"/>
      <c r="E35" s="287"/>
    </row>
    <row r="37" spans="2:21" ht="91.05" customHeight="1" x14ac:dyDescent="0.25">
      <c r="B37" s="542" t="s">
        <v>611</v>
      </c>
      <c r="C37" s="543"/>
      <c r="D37" s="543"/>
      <c r="E37" s="544"/>
    </row>
  </sheetData>
  <sheetProtection algorithmName="SHA-512" hashValue="RdBWDE9WbTLN9D56zh0HmojKIycJWibrAQXVJySZchAricY/B5j29dx4dDrs1H32jDEZO1/dLpK0oQw3pscBqw==" saltValue="YdZW7Z5u2wCRbJbMZmR8Vw==" spinCount="100000" sheet="1" objects="1" scenarios="1"/>
  <mergeCells count="14">
    <mergeCell ref="B37:E37"/>
    <mergeCell ref="R17:R20"/>
    <mergeCell ref="B1:E1"/>
    <mergeCell ref="C4:E4"/>
    <mergeCell ref="C6:E6"/>
    <mergeCell ref="E14:E15"/>
    <mergeCell ref="D14:D15"/>
    <mergeCell ref="E8:E9"/>
    <mergeCell ref="E11:E12"/>
    <mergeCell ref="F14:J15"/>
    <mergeCell ref="B16:E16"/>
    <mergeCell ref="B8:B9"/>
    <mergeCell ref="B11:B12"/>
    <mergeCell ref="F4:K9"/>
  </mergeCells>
  <conditionalFormatting sqref="C4">
    <cfRule type="expression" dxfId="183" priority="4" stopIfTrue="1">
      <formula>$AE$7="no"</formula>
    </cfRule>
  </conditionalFormatting>
  <conditionalFormatting sqref="C32:E35">
    <cfRule type="expression" dxfId="182" priority="5">
      <formula>$S$2=TRUE</formula>
    </cfRule>
  </conditionalFormatting>
  <conditionalFormatting sqref="C4:E4">
    <cfRule type="expression" dxfId="181" priority="3">
      <formula>$S$2=TRUE</formula>
    </cfRule>
  </conditionalFormatting>
  <conditionalFormatting sqref="C6">
    <cfRule type="expression" dxfId="180" priority="2" stopIfTrue="1">
      <formula>$AE$7="no"</formula>
    </cfRule>
  </conditionalFormatting>
  <conditionalFormatting sqref="C6:E6">
    <cfRule type="expression" dxfId="179" priority="1">
      <formula>$S$2=TRUE</formula>
    </cfRule>
  </conditionalFormatting>
  <dataValidations count="3">
    <dataValidation allowBlank="1" showInputMessage="1" showErrorMessage="1" error="Please select the partner name from the drop-down list." sqref="C4:E4 C6:E6" xr:uid="{00000000-0002-0000-0000-000001000000}"/>
    <dataValidation type="textLength" operator="equal" allowBlank="1" showInputMessage="1" showErrorMessage="1" errorTitle="Facility Number" error="Please enter your 6-digit GHGRP Facility ID Number or your 6-digit Methane Challenge ID.  " sqref="C14" xr:uid="{00000000-0002-0000-0000-000002000000}">
      <formula1>6</formula1>
    </dataValidation>
    <dataValidation operator="equal" allowBlank="1" showInputMessage="1" showErrorMessage="1" errorTitle="Facility Number" error="Please enter your 6-digit GHGRP Facility ID Number or your 6-digit Methane Challenge ID.  " sqref="C11 C8" xr:uid="{00000000-0002-0000-0000-000003000000}"/>
  </dataValidations>
  <printOptions horizontalCentered="1"/>
  <pageMargins left="0.25" right="0.25" top="0.75" bottom="0.5" header="0.25" footer="0.25"/>
  <pageSetup scale="69" orientation="portrait" horizontalDpi="300" verticalDpi="300" r:id="rId1"/>
  <headerFooter>
    <oddHeader>&amp;C&amp;18&amp;F</oddHeader>
    <oddFooter>&amp;C&amp;P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5859" r:id="rId4" name="Option Button 19">
              <controlPr defaultSize="0" autoFill="0" autoLine="0" autoPict="0">
                <anchor moveWithCells="1">
                  <from>
                    <xdr:col>2</xdr:col>
                    <xdr:colOff>733245</xdr:colOff>
                    <xdr:row>16</xdr:row>
                    <xdr:rowOff>8626</xdr:rowOff>
                  </from>
                  <to>
                    <xdr:col>3</xdr:col>
                    <xdr:colOff>34506</xdr:colOff>
                    <xdr:row>16</xdr:row>
                    <xdr:rowOff>215660</xdr:rowOff>
                  </to>
                </anchor>
              </controlPr>
            </control>
          </mc:Choice>
        </mc:AlternateContent>
        <mc:AlternateContent xmlns:mc="http://schemas.openxmlformats.org/markup-compatibility/2006">
          <mc:Choice Requires="x14">
            <control shapeId="35860" r:id="rId5" name="Option Button 20">
              <controlPr defaultSize="0" autoFill="0" autoLine="0" autoPict="0">
                <anchor moveWithCells="1">
                  <from>
                    <xdr:col>2</xdr:col>
                    <xdr:colOff>733245</xdr:colOff>
                    <xdr:row>17</xdr:row>
                    <xdr:rowOff>8626</xdr:rowOff>
                  </from>
                  <to>
                    <xdr:col>3</xdr:col>
                    <xdr:colOff>34506</xdr:colOff>
                    <xdr:row>17</xdr:row>
                    <xdr:rowOff>215660</xdr:rowOff>
                  </to>
                </anchor>
              </controlPr>
            </control>
          </mc:Choice>
        </mc:AlternateContent>
        <mc:AlternateContent xmlns:mc="http://schemas.openxmlformats.org/markup-compatibility/2006">
          <mc:Choice Requires="x14">
            <control shapeId="35861" r:id="rId6" name="Option Button 21">
              <controlPr defaultSize="0" autoFill="0" autoLine="0" autoPict="0">
                <anchor moveWithCells="1">
                  <from>
                    <xdr:col>2</xdr:col>
                    <xdr:colOff>733245</xdr:colOff>
                    <xdr:row>18</xdr:row>
                    <xdr:rowOff>8626</xdr:rowOff>
                  </from>
                  <to>
                    <xdr:col>3</xdr:col>
                    <xdr:colOff>34506</xdr:colOff>
                    <xdr:row>18</xdr:row>
                    <xdr:rowOff>215660</xdr:rowOff>
                  </to>
                </anchor>
              </controlPr>
            </control>
          </mc:Choice>
        </mc:AlternateContent>
        <mc:AlternateContent xmlns:mc="http://schemas.openxmlformats.org/markup-compatibility/2006">
          <mc:Choice Requires="x14">
            <control shapeId="35862" r:id="rId7" name="Option Button 22">
              <controlPr defaultSize="0" autoFill="0" autoLine="0" autoPict="0">
                <anchor moveWithCells="1">
                  <from>
                    <xdr:col>2</xdr:col>
                    <xdr:colOff>733245</xdr:colOff>
                    <xdr:row>19</xdr:row>
                    <xdr:rowOff>8626</xdr:rowOff>
                  </from>
                  <to>
                    <xdr:col>3</xdr:col>
                    <xdr:colOff>34506</xdr:colOff>
                    <xdr:row>19</xdr:row>
                    <xdr:rowOff>215660</xdr:rowOff>
                  </to>
                </anchor>
              </controlPr>
            </control>
          </mc:Choice>
        </mc:AlternateContent>
        <mc:AlternateContent xmlns:mc="http://schemas.openxmlformats.org/markup-compatibility/2006">
          <mc:Choice Requires="x14">
            <control shapeId="35863" r:id="rId8" name="Option Button 23">
              <controlPr defaultSize="0" autoFill="0" autoLine="0" autoPict="0">
                <anchor moveWithCells="1">
                  <from>
                    <xdr:col>2</xdr:col>
                    <xdr:colOff>733245</xdr:colOff>
                    <xdr:row>20</xdr:row>
                    <xdr:rowOff>8626</xdr:rowOff>
                  </from>
                  <to>
                    <xdr:col>3</xdr:col>
                    <xdr:colOff>34506</xdr:colOff>
                    <xdr:row>20</xdr:row>
                    <xdr:rowOff>215660</xdr:rowOff>
                  </to>
                </anchor>
              </controlPr>
            </control>
          </mc:Choice>
        </mc:AlternateContent>
        <mc:AlternateContent xmlns:mc="http://schemas.openxmlformats.org/markup-compatibility/2006">
          <mc:Choice Requires="x14">
            <control shapeId="35864" r:id="rId9" name="Option Button 24">
              <controlPr defaultSize="0" autoFill="0" autoLine="0" autoPict="0">
                <anchor moveWithCells="1">
                  <from>
                    <xdr:col>2</xdr:col>
                    <xdr:colOff>733245</xdr:colOff>
                    <xdr:row>21</xdr:row>
                    <xdr:rowOff>8626</xdr:rowOff>
                  </from>
                  <to>
                    <xdr:col>3</xdr:col>
                    <xdr:colOff>34506</xdr:colOff>
                    <xdr:row>21</xdr:row>
                    <xdr:rowOff>215660</xdr:rowOff>
                  </to>
                </anchor>
              </controlPr>
            </control>
          </mc:Choice>
        </mc:AlternateContent>
        <mc:AlternateContent xmlns:mc="http://schemas.openxmlformats.org/markup-compatibility/2006">
          <mc:Choice Requires="x14">
            <control shapeId="35865" r:id="rId10" name="Option Button 25">
              <controlPr defaultSize="0" autoFill="0" autoLine="0" autoPict="0">
                <anchor moveWithCells="1">
                  <from>
                    <xdr:col>2</xdr:col>
                    <xdr:colOff>733245</xdr:colOff>
                    <xdr:row>22</xdr:row>
                    <xdr:rowOff>8626</xdr:rowOff>
                  </from>
                  <to>
                    <xdr:col>3</xdr:col>
                    <xdr:colOff>34506</xdr:colOff>
                    <xdr:row>22</xdr:row>
                    <xdr:rowOff>215660</xdr:rowOff>
                  </to>
                </anchor>
              </controlPr>
            </control>
          </mc:Choice>
        </mc:AlternateContent>
        <mc:AlternateContent xmlns:mc="http://schemas.openxmlformats.org/markup-compatibility/2006">
          <mc:Choice Requires="x14">
            <control shapeId="35866" r:id="rId11" name="Option Button 26">
              <controlPr defaultSize="0" autoFill="0" autoLine="0" autoPict="0">
                <anchor moveWithCells="1">
                  <from>
                    <xdr:col>2</xdr:col>
                    <xdr:colOff>733245</xdr:colOff>
                    <xdr:row>23</xdr:row>
                    <xdr:rowOff>8626</xdr:rowOff>
                  </from>
                  <to>
                    <xdr:col>3</xdr:col>
                    <xdr:colOff>34506</xdr:colOff>
                    <xdr:row>23</xdr:row>
                    <xdr:rowOff>215660</xdr:rowOff>
                  </to>
                </anchor>
              </controlPr>
            </control>
          </mc:Choice>
        </mc:AlternateContent>
        <mc:AlternateContent xmlns:mc="http://schemas.openxmlformats.org/markup-compatibility/2006">
          <mc:Choice Requires="x14">
            <control shapeId="35867" r:id="rId12" name="Option Button 27">
              <controlPr defaultSize="0" autoFill="0" autoLine="0" autoPict="0">
                <anchor moveWithCells="1">
                  <from>
                    <xdr:col>2</xdr:col>
                    <xdr:colOff>733245</xdr:colOff>
                    <xdr:row>24</xdr:row>
                    <xdr:rowOff>8626</xdr:rowOff>
                  </from>
                  <to>
                    <xdr:col>3</xdr:col>
                    <xdr:colOff>34506</xdr:colOff>
                    <xdr:row>24</xdr:row>
                    <xdr:rowOff>215660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1"/>
    <pageSetUpPr fitToPage="1"/>
  </sheetPr>
  <dimension ref="A1:O56"/>
  <sheetViews>
    <sheetView showGridLines="0" zoomScale="85" zoomScaleNormal="85" workbookViewId="0"/>
  </sheetViews>
  <sheetFormatPr defaultColWidth="9.125" defaultRowHeight="13.6" x14ac:dyDescent="0.2"/>
  <cols>
    <col min="1" max="1" width="4.625" style="18" customWidth="1"/>
    <col min="2" max="2" width="60.625" style="18" customWidth="1"/>
    <col min="3" max="3" width="30.625" style="17" customWidth="1"/>
    <col min="4" max="4" width="36" style="18" customWidth="1"/>
    <col min="5" max="5" width="20.625" style="18" customWidth="1"/>
    <col min="6" max="6" width="14.875" style="18" customWidth="1"/>
    <col min="7" max="7" width="10.625" style="18" customWidth="1"/>
    <col min="8" max="8" width="23.875" style="18" customWidth="1"/>
    <col min="9" max="9" width="19.5" style="18" customWidth="1"/>
    <col min="10" max="14" width="9.125" style="18"/>
    <col min="15" max="15" width="9.125" style="18" hidden="1" customWidth="1"/>
    <col min="16" max="17" width="0" style="18" hidden="1" customWidth="1"/>
    <col min="18" max="16384" width="9.125" style="18"/>
  </cols>
  <sheetData>
    <row r="1" spans="2:15" s="26" customFormat="1" ht="19.55" customHeight="1" x14ac:dyDescent="0.25">
      <c r="B1" s="561" t="s">
        <v>552</v>
      </c>
      <c r="C1" s="561"/>
      <c r="D1" s="561"/>
      <c r="E1" s="561"/>
      <c r="F1" s="561"/>
      <c r="H1" s="12" t="s">
        <v>30</v>
      </c>
      <c r="O1" s="431">
        <v>0</v>
      </c>
    </row>
    <row r="2" spans="2:15" s="12" customFormat="1" ht="54" customHeight="1" x14ac:dyDescent="0.25">
      <c r="B2" s="562" t="s">
        <v>554</v>
      </c>
      <c r="C2" s="562"/>
      <c r="D2" s="562"/>
      <c r="E2" s="562"/>
      <c r="F2" s="562"/>
      <c r="H2" s="26" t="s">
        <v>31</v>
      </c>
    </row>
    <row r="3" spans="2:15" s="12" customFormat="1" ht="14.3" x14ac:dyDescent="0.25">
      <c r="B3" s="13" t="s">
        <v>2</v>
      </c>
      <c r="C3" s="563" t="s">
        <v>0</v>
      </c>
      <c r="D3" s="563"/>
      <c r="E3" s="27" t="s">
        <v>1</v>
      </c>
    </row>
    <row r="4" spans="2:15" s="15" customFormat="1" x14ac:dyDescent="0.25">
      <c r="B4" s="74" t="str">
        <f>IF(PartnerName&lt;&gt;"",PartnerName,"")</f>
        <v>SAMPLE PARTNER</v>
      </c>
      <c r="C4" s="564" t="str">
        <f>IF(FacilityName&lt;&gt;"",FacilityName,"")</f>
        <v>SAMPLE FACILITY</v>
      </c>
      <c r="D4" s="564"/>
      <c r="E4" s="75" t="str">
        <f>ReportYear</f>
        <v>20XX</v>
      </c>
      <c r="G4" s="32"/>
      <c r="H4" s="604" t="s">
        <v>61</v>
      </c>
      <c r="I4" s="604"/>
      <c r="J4" s="604"/>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16" customFormat="1" ht="18.350000000000001" x14ac:dyDescent="0.2">
      <c r="B6" s="38" t="s">
        <v>19</v>
      </c>
      <c r="C6" s="57" t="s">
        <v>107</v>
      </c>
    </row>
    <row r="7" spans="2:15" s="265" customFormat="1" ht="40.6" customHeight="1" x14ac:dyDescent="0.2">
      <c r="B7" s="266"/>
      <c r="C7" s="282" t="s">
        <v>520</v>
      </c>
      <c r="D7" s="281" t="s">
        <v>524</v>
      </c>
      <c r="E7" s="606" t="s">
        <v>521</v>
      </c>
      <c r="F7" s="606"/>
      <c r="G7" s="606"/>
      <c r="H7" s="606"/>
      <c r="I7" s="606"/>
      <c r="J7" s="606"/>
    </row>
    <row r="8" spans="2:15" s="16" customFormat="1" ht="9" customHeight="1" x14ac:dyDescent="0.25">
      <c r="B8" s="56"/>
      <c r="C8" s="49"/>
      <c r="D8" s="41"/>
      <c r="E8" s="53"/>
      <c r="G8" s="41"/>
    </row>
    <row r="9" spans="2:15" s="16" customFormat="1" ht="27.85" customHeight="1" thickBot="1" x14ac:dyDescent="0.3">
      <c r="B9" s="50" t="s">
        <v>475</v>
      </c>
      <c r="C9" s="49"/>
      <c r="D9" s="41"/>
      <c r="E9" s="53"/>
      <c r="G9" s="41"/>
    </row>
    <row r="10" spans="2:15" s="12" customFormat="1" ht="23.95" customHeight="1" thickBot="1" x14ac:dyDescent="0.3">
      <c r="B10" s="596" t="s">
        <v>460</v>
      </c>
      <c r="C10" s="597"/>
    </row>
    <row r="11" spans="2:15" s="12" customFormat="1" ht="30.75" customHeight="1" x14ac:dyDescent="0.25">
      <c r="B11" s="138" t="s">
        <v>112</v>
      </c>
      <c r="C11" s="99"/>
    </row>
    <row r="12" spans="2:15" s="12" customFormat="1" ht="30.75" customHeight="1" thickBot="1" x14ac:dyDescent="0.3">
      <c r="B12" s="139" t="s">
        <v>113</v>
      </c>
      <c r="C12" s="107"/>
    </row>
    <row r="13" spans="2:15" s="12" customFormat="1" ht="23.3" customHeight="1" thickBot="1" x14ac:dyDescent="0.3">
      <c r="B13" s="596" t="s">
        <v>461</v>
      </c>
      <c r="C13" s="597"/>
    </row>
    <row r="14" spans="2:15" s="12" customFormat="1" ht="30.75" customHeight="1" x14ac:dyDescent="0.25">
      <c r="B14" s="138" t="s">
        <v>114</v>
      </c>
      <c r="C14" s="99"/>
    </row>
    <row r="15" spans="2:15" s="12" customFormat="1" ht="30.75" customHeight="1" thickBot="1" x14ac:dyDescent="0.3">
      <c r="B15" s="139" t="s">
        <v>113</v>
      </c>
      <c r="C15" s="107"/>
    </row>
    <row r="16" spans="2:15" ht="14.3" thickBot="1" x14ac:dyDescent="0.25">
      <c r="C16" s="19"/>
    </row>
    <row r="17" spans="1:7" s="259" customFormat="1" ht="7.5" customHeight="1" thickBot="1" x14ac:dyDescent="0.25">
      <c r="A17" s="257"/>
      <c r="B17" s="258"/>
      <c r="C17" s="258"/>
    </row>
    <row r="18" spans="1:7" s="279" customFormat="1" ht="9" customHeight="1" x14ac:dyDescent="0.2">
      <c r="B18" s="51"/>
      <c r="C18" s="51"/>
    </row>
    <row r="19" spans="1:7" s="16" customFormat="1" ht="27.85" customHeight="1" thickBot="1" x14ac:dyDescent="0.3">
      <c r="B19" s="214" t="s">
        <v>476</v>
      </c>
      <c r="C19" s="49"/>
      <c r="D19" s="41"/>
      <c r="E19" s="408" t="s">
        <v>465</v>
      </c>
      <c r="F19" s="368"/>
      <c r="G19" s="12"/>
    </row>
    <row r="20" spans="1:7" s="16" customFormat="1" ht="68.95" customHeight="1" thickBot="1" x14ac:dyDescent="0.3">
      <c r="B20" s="202"/>
      <c r="C20" s="207" t="s">
        <v>449</v>
      </c>
      <c r="D20" s="207" t="s">
        <v>451</v>
      </c>
      <c r="E20" s="41"/>
    </row>
    <row r="21" spans="1:7" s="12" customFormat="1" ht="31.95" customHeight="1" x14ac:dyDescent="0.25">
      <c r="B21" s="101" t="s">
        <v>320</v>
      </c>
      <c r="C21" s="99"/>
      <c r="D21" s="134"/>
    </row>
    <row r="22" spans="1:7" s="12" customFormat="1" ht="31.95" customHeight="1" x14ac:dyDescent="0.25">
      <c r="B22" s="106" t="s">
        <v>321</v>
      </c>
      <c r="C22" s="105"/>
      <c r="D22" s="135"/>
    </row>
    <row r="23" spans="1:7" s="12" customFormat="1" ht="31.95" customHeight="1" x14ac:dyDescent="0.25">
      <c r="B23" s="106" t="s">
        <v>322</v>
      </c>
      <c r="C23" s="105"/>
      <c r="D23" s="135"/>
    </row>
    <row r="24" spans="1:7" s="12" customFormat="1" ht="31.95" customHeight="1" x14ac:dyDescent="0.25">
      <c r="B24" s="106" t="s">
        <v>323</v>
      </c>
      <c r="C24" s="105"/>
      <c r="D24" s="135"/>
    </row>
    <row r="25" spans="1:7" s="12" customFormat="1" ht="49.25" customHeight="1" thickBot="1" x14ac:dyDescent="0.3">
      <c r="B25" s="106" t="s">
        <v>437</v>
      </c>
      <c r="C25" s="135"/>
      <c r="D25" s="136"/>
    </row>
    <row r="26" spans="1:7" s="12" customFormat="1" ht="31.95" customHeight="1" thickBot="1" x14ac:dyDescent="0.3">
      <c r="B26" s="102" t="s">
        <v>78</v>
      </c>
      <c r="C26" s="144"/>
      <c r="D26" s="309"/>
    </row>
    <row r="27" spans="1:7" s="332" customFormat="1" ht="12.1" customHeight="1" thickBot="1" x14ac:dyDescent="0.3">
      <c r="B27" s="333"/>
      <c r="C27" s="309"/>
      <c r="D27" s="309"/>
      <c r="E27" s="375"/>
    </row>
    <row r="28" spans="1:7" s="12" customFormat="1" ht="31.95" customHeight="1" x14ac:dyDescent="0.25">
      <c r="B28" s="612" t="s">
        <v>324</v>
      </c>
      <c r="C28" s="613"/>
      <c r="D28" s="87"/>
    </row>
    <row r="29" spans="1:7" s="12" customFormat="1" ht="31.95" customHeight="1" thickBot="1" x14ac:dyDescent="0.3">
      <c r="B29" s="614" t="s">
        <v>77</v>
      </c>
      <c r="C29" s="615"/>
      <c r="D29" s="103"/>
    </row>
    <row r="30" spans="1:7" s="332" customFormat="1" ht="12.1" customHeight="1" x14ac:dyDescent="0.25">
      <c r="B30" s="333"/>
      <c r="C30" s="309"/>
      <c r="D30" s="309"/>
    </row>
    <row r="31" spans="1:7" s="16" customFormat="1" ht="8.35" customHeight="1" x14ac:dyDescent="0.25">
      <c r="B31" s="56"/>
      <c r="C31" s="49"/>
      <c r="D31" s="41"/>
      <c r="E31" s="53"/>
      <c r="G31" s="41"/>
    </row>
    <row r="32" spans="1:7" s="16" customFormat="1" ht="28.2" customHeight="1" thickBot="1" x14ac:dyDescent="0.3">
      <c r="B32" s="438" t="s">
        <v>581</v>
      </c>
      <c r="C32" s="49"/>
      <c r="D32" s="441"/>
      <c r="E32" s="442"/>
      <c r="F32" s="443"/>
      <c r="G32" s="12"/>
    </row>
    <row r="33" spans="1:7" s="369" customFormat="1" ht="31.95" customHeight="1" x14ac:dyDescent="0.25">
      <c r="A33" s="12"/>
      <c r="B33" s="80" t="s">
        <v>540</v>
      </c>
      <c r="C33" s="87"/>
    </row>
    <row r="34" spans="1:7" s="369" customFormat="1" ht="31.95" customHeight="1" x14ac:dyDescent="0.25">
      <c r="A34" s="12"/>
      <c r="B34" s="121" t="s">
        <v>541</v>
      </c>
      <c r="C34" s="82"/>
      <c r="D34" s="309"/>
    </row>
    <row r="35" spans="1:7" s="369" customFormat="1" ht="31.95" customHeight="1" x14ac:dyDescent="0.25">
      <c r="A35" s="12"/>
      <c r="B35" s="121" t="s">
        <v>542</v>
      </c>
      <c r="C35" s="129"/>
      <c r="D35" s="607" t="s">
        <v>543</v>
      </c>
      <c r="E35" s="608"/>
      <c r="F35" s="608"/>
    </row>
    <row r="36" spans="1:7" s="369" customFormat="1" ht="31.95" customHeight="1" thickBot="1" x14ac:dyDescent="0.3">
      <c r="A36" s="12"/>
      <c r="B36" s="88" t="s">
        <v>544</v>
      </c>
      <c r="C36" s="103"/>
      <c r="D36" s="607"/>
      <c r="E36" s="608"/>
      <c r="F36" s="608"/>
    </row>
    <row r="37" spans="1:7" s="332" customFormat="1" ht="12.25" customHeight="1" thickBot="1" x14ac:dyDescent="0.3">
      <c r="B37" s="333"/>
      <c r="C37" s="309"/>
      <c r="D37" s="309"/>
      <c r="E37" s="375"/>
    </row>
    <row r="38" spans="1:7" s="12" customFormat="1" ht="31.95" customHeight="1" thickBot="1" x14ac:dyDescent="0.3">
      <c r="B38" s="125" t="s">
        <v>450</v>
      </c>
      <c r="C38" s="335" t="str">
        <f>IF(SUM(C26,D29,C35,C36)&gt;0,SUM(C26,D29,C35,C36),"")</f>
        <v/>
      </c>
      <c r="D38" s="205" t="s">
        <v>582</v>
      </c>
    </row>
    <row r="39" spans="1:7" s="16" customFormat="1" ht="8.35" customHeight="1" x14ac:dyDescent="0.25">
      <c r="B39" s="295"/>
      <c r="C39" s="49"/>
      <c r="D39" s="41"/>
      <c r="E39" s="53"/>
      <c r="G39" s="41"/>
    </row>
    <row r="40" spans="1:7" s="16" customFormat="1" ht="8.35" customHeight="1" thickBot="1" x14ac:dyDescent="0.3">
      <c r="B40" s="295"/>
      <c r="C40" s="49"/>
      <c r="D40" s="41"/>
      <c r="E40" s="53"/>
      <c r="G40" s="41"/>
    </row>
    <row r="41" spans="1:7" s="259" customFormat="1" ht="7.5" customHeight="1" thickBot="1" x14ac:dyDescent="0.25">
      <c r="A41" s="257"/>
      <c r="B41" s="258"/>
      <c r="C41" s="258"/>
    </row>
    <row r="42" spans="1:7" s="279" customFormat="1" ht="9" customHeight="1" x14ac:dyDescent="0.2">
      <c r="B42" s="51"/>
      <c r="C42" s="51"/>
    </row>
    <row r="43" spans="1:7" s="9" customFormat="1" ht="27.85" customHeight="1" thickBot="1" x14ac:dyDescent="0.25">
      <c r="B43" s="473" t="s">
        <v>590</v>
      </c>
      <c r="C43" s="473"/>
      <c r="D43" s="475"/>
      <c r="E43" s="408" t="s">
        <v>465</v>
      </c>
      <c r="F43" s="369"/>
      <c r="G43" s="10"/>
    </row>
    <row r="44" spans="1:7" s="9" customFormat="1" ht="60.8" customHeight="1" thickBot="1" x14ac:dyDescent="0.25">
      <c r="B44" s="79"/>
      <c r="C44" s="137" t="s">
        <v>154</v>
      </c>
      <c r="D44" s="166" t="s">
        <v>336</v>
      </c>
      <c r="E44" s="579" t="s">
        <v>337</v>
      </c>
      <c r="F44" s="579"/>
      <c r="G44" s="570"/>
    </row>
    <row r="45" spans="1:7" s="12" customFormat="1" ht="31.95" customHeight="1" x14ac:dyDescent="0.25">
      <c r="B45" s="132" t="s">
        <v>150</v>
      </c>
      <c r="C45" s="131"/>
      <c r="D45" s="217"/>
      <c r="E45" s="605"/>
      <c r="F45" s="605"/>
      <c r="G45" s="572"/>
    </row>
    <row r="46" spans="1:7" s="12" customFormat="1" ht="31.95" customHeight="1" x14ac:dyDescent="0.25">
      <c r="B46" s="227" t="s">
        <v>151</v>
      </c>
      <c r="C46" s="81"/>
      <c r="D46" s="215"/>
      <c r="E46" s="577"/>
      <c r="F46" s="577"/>
      <c r="G46" s="574"/>
    </row>
    <row r="47" spans="1:7" s="12" customFormat="1" ht="31.95" customHeight="1" thickBot="1" x14ac:dyDescent="0.3">
      <c r="B47" s="158" t="s">
        <v>152</v>
      </c>
      <c r="C47" s="130"/>
      <c r="D47" s="218"/>
      <c r="E47" s="578"/>
      <c r="F47" s="578"/>
      <c r="G47" s="576"/>
    </row>
    <row r="48" spans="1:7" s="12" customFormat="1" ht="31.95" customHeight="1" x14ac:dyDescent="0.25">
      <c r="B48" s="132" t="s">
        <v>153</v>
      </c>
      <c r="C48" s="84"/>
      <c r="D48" s="230"/>
      <c r="E48" s="580"/>
      <c r="F48" s="580"/>
      <c r="G48" s="581"/>
    </row>
    <row r="49" spans="2:7" s="12" customFormat="1" ht="31.95" customHeight="1" thickBot="1" x14ac:dyDescent="0.3">
      <c r="B49" s="228" t="s">
        <v>50</v>
      </c>
      <c r="C49" s="609"/>
      <c r="D49" s="610"/>
      <c r="E49" s="610"/>
      <c r="F49" s="610"/>
      <c r="G49" s="611"/>
    </row>
    <row r="50" spans="2:7" s="16" customFormat="1" ht="8.35" customHeight="1" thickBot="1" x14ac:dyDescent="0.3">
      <c r="B50" s="209"/>
      <c r="C50" s="49"/>
      <c r="D50" s="41"/>
      <c r="E50" s="53"/>
      <c r="G50" s="41"/>
    </row>
    <row r="51" spans="2:7" s="12" customFormat="1" ht="30.1" customHeight="1" thickBot="1" x14ac:dyDescent="0.3">
      <c r="B51" s="86" t="s">
        <v>4</v>
      </c>
      <c r="C51" s="224"/>
    </row>
    <row r="52" spans="2:7" s="16" customFormat="1" ht="9" customHeight="1" x14ac:dyDescent="0.25">
      <c r="B52" s="77"/>
      <c r="C52" s="49"/>
      <c r="D52" s="41"/>
      <c r="E52" s="53"/>
      <c r="G52" s="41"/>
    </row>
    <row r="53" spans="2:7" s="9" customFormat="1" ht="27.85" customHeight="1" x14ac:dyDescent="0.3">
      <c r="B53" s="557" t="s">
        <v>5</v>
      </c>
      <c r="C53" s="557"/>
      <c r="D53" s="10"/>
      <c r="E53" s="10"/>
      <c r="F53" s="11"/>
      <c r="G53" s="10"/>
    </row>
    <row r="54" spans="2:7" s="9" customFormat="1" ht="35" customHeight="1" thickBot="1" x14ac:dyDescent="0.35">
      <c r="B54" s="568" t="s">
        <v>9</v>
      </c>
      <c r="C54" s="568"/>
      <c r="D54" s="28"/>
      <c r="E54" s="10"/>
      <c r="F54" s="11"/>
      <c r="G54" s="10"/>
    </row>
    <row r="55" spans="2:7" ht="64.2" customHeight="1" thickBot="1" x14ac:dyDescent="0.25">
      <c r="B55" s="566"/>
      <c r="C55" s="567"/>
    </row>
    <row r="56" spans="2:7" x14ac:dyDescent="0.2">
      <c r="C56" s="19"/>
    </row>
  </sheetData>
  <sheetProtection password="CA05" sheet="1" objects="1" scenarios="1"/>
  <mergeCells count="20">
    <mergeCell ref="B1:F1"/>
    <mergeCell ref="B2:F2"/>
    <mergeCell ref="C3:D3"/>
    <mergeCell ref="C4:D4"/>
    <mergeCell ref="B10:C10"/>
    <mergeCell ref="B13:C13"/>
    <mergeCell ref="E7:J7"/>
    <mergeCell ref="D35:F36"/>
    <mergeCell ref="C49:G49"/>
    <mergeCell ref="H4:J4"/>
    <mergeCell ref="B28:C28"/>
    <mergeCell ref="B29:C29"/>
    <mergeCell ref="B53:C53"/>
    <mergeCell ref="B54:C54"/>
    <mergeCell ref="B55:C55"/>
    <mergeCell ref="E44:G44"/>
    <mergeCell ref="E45:G45"/>
    <mergeCell ref="E46:G46"/>
    <mergeCell ref="E47:G47"/>
    <mergeCell ref="E48:G48"/>
  </mergeCells>
  <conditionalFormatting sqref="C49">
    <cfRule type="expression" dxfId="129" priority="52">
      <formula>OR($C$48&lt;=0,ISBLANK($C$48))</formula>
    </cfRule>
  </conditionalFormatting>
  <conditionalFormatting sqref="C11:C12 C14:C15">
    <cfRule type="expression" dxfId="128" priority="35">
      <formula>AND(NOT(IS_PRODUCTION),NOT(IS_GATHERING))</formula>
    </cfRule>
  </conditionalFormatting>
  <conditionalFormatting sqref="D28:D29 C21:C26 D21:D25">
    <cfRule type="expression" dxfId="127" priority="26">
      <formula>AND(NOT(IS_PROCESSING),NOT(IS_TRANSCOMPRESSION),NOT(IS_STORAGE),NOT(IS_LNGSTORAGE),NOT(IS_LNGIMPTEXPT))</formula>
    </cfRule>
  </conditionalFormatting>
  <conditionalFormatting sqref="C11:C12 C14:C15 B55 C45:C49 D28:D29 C21:C26 D21:D25">
    <cfRule type="expression" dxfId="126" priority="13">
      <formula>AND(NOT(IS_PRODUCTION),NOT(IS_GATHERING),NOT(IS_PROCESSING),NOT(IS_TRANSCOMPRESSION),NOT(IS_STORAGE),NOT(IS_LNGSTORAGE),NOT(IS_LNGIMPTEXPT))</formula>
    </cfRule>
  </conditionalFormatting>
  <conditionalFormatting sqref="C11:C12 C21:C26">
    <cfRule type="expression" dxfId="125" priority="38">
      <formula>GHGRP_Facility</formula>
    </cfRule>
  </conditionalFormatting>
  <conditionalFormatting sqref="D45:D48">
    <cfRule type="expression" dxfId="124" priority="31" stopIfTrue="1">
      <formula>AND(NOT(IS_PRODUCTION),NOT(IS_GATHERING),NOT(IS_PROCESSING),NOT(IS_TRANSCOMPRESSION),NOT(IS_STORAGE),NOT(IS_LNGSTORAGE),NOT(IS_LNGIMPTEXPT))</formula>
    </cfRule>
  </conditionalFormatting>
  <conditionalFormatting sqref="C51">
    <cfRule type="expression" dxfId="123" priority="30" stopIfTrue="1">
      <formula>AND(NOT(IS_PRODUCTION),NOT(IS_GATHERING),NOT(IS_PROCESSING),NOT(IS_TRANSCOMPRESSION),NOT(IS_STORAGE),NOT(IS_LNGSTORAGE),NOT(IS_LNGIMPTEXPT))</formula>
    </cfRule>
  </conditionalFormatting>
  <conditionalFormatting sqref="E45:E48">
    <cfRule type="expression" dxfId="122" priority="22" stopIfTrue="1">
      <formula>AND(NOT(IS_PRODUCTION),NOT(IS_GATHERING),NOT(IS_PROCESSING),NOT(IS_TRANSCOMPRESSION),NOT(IS_STORAGE),NOT(IS_LNGSTORAGE),NOT(IS_LNGIMPTEXPT))</formula>
    </cfRule>
  </conditionalFormatting>
  <conditionalFormatting sqref="C51 C11:C12 C14:C15 B55 C45:E49 C21:D24">
    <cfRule type="expression" dxfId="121" priority="28">
      <formula>$O$1=2</formula>
    </cfRule>
  </conditionalFormatting>
  <conditionalFormatting sqref="D25">
    <cfRule type="expression" dxfId="120" priority="19">
      <formula>AND(NOT(IS_PROCESSING),NOT(IS_TRANSCOMPRESSION),NOT(IS_STORAGE),NOT(IS_LNGSTORAGE),NOT(IS_LNGIMPTEXPT))</formula>
    </cfRule>
  </conditionalFormatting>
  <conditionalFormatting sqref="D25">
    <cfRule type="expression" dxfId="119" priority="20">
      <formula>$O$1=2</formula>
    </cfRule>
  </conditionalFormatting>
  <conditionalFormatting sqref="C33">
    <cfRule type="expression" dxfId="118" priority="12">
      <formula>GHGRP_Facility</formula>
    </cfRule>
  </conditionalFormatting>
  <conditionalFormatting sqref="C33:C36">
    <cfRule type="expression" dxfId="117" priority="8">
      <formula>AND(NOT(IS_PRODUCTION),NOT(IS_GATHERING),NOT(IS_PROCESSING),NOT(IS_TRANSCOMPRESSION),NOT(IS_STORAGE),NOT(IS_LNGSTORAGE),NOT(IS_LNGIMPTEXPT))</formula>
    </cfRule>
    <cfRule type="expression" dxfId="116" priority="9">
      <formula>AND(NOT(IS_PROCESSING),NOT(IS_TRANSCOMPRESSION),NOT(IS_STORAGE),NOT(IS_LNGSTORAGE),NOT(IS_LNGIMPTEXPT))</formula>
    </cfRule>
    <cfRule type="expression" dxfId="115" priority="10">
      <formula>$O$1=2</formula>
    </cfRule>
  </conditionalFormatting>
  <conditionalFormatting sqref="C38">
    <cfRule type="expression" dxfId="114" priority="2">
      <formula>AND(NOT(IS_PROCESSING),NOT(IS_TRANSCOMPRESSION),NOT(IS_STORAGE),NOT(IS_LNGSTORAGE),NOT(IS_LNGIMPTEXPT))</formula>
    </cfRule>
  </conditionalFormatting>
  <conditionalFormatting sqref="C38">
    <cfRule type="expression" dxfId="113" priority="1">
      <formula>AND(NOT(IS_PRODUCTION),NOT(IS_GATHERING),NOT(IS_PROCESSING),NOT(IS_TRANSCOMPRESSION),NOT(IS_STORAGE),NOT(IS_LNGSTORAGE),NOT(IS_LNGIMPTEXPT))</formula>
    </cfRule>
  </conditionalFormatting>
  <conditionalFormatting sqref="C38">
    <cfRule type="cellIs" dxfId="112" priority="3" operator="equal">
      <formula>""</formula>
    </cfRule>
  </conditionalFormatting>
  <dataValidations count="9">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IW52:IW54 SS52:SS54 ACO52:ACO54 AMK52:AMK54 AWG52:AWG54 BGC52:BGC54 BPY52:BPY54 BZU52:BZU54 CJQ52:CJQ54 CTM52:CTM54 DDI52:DDI54 DNE52:DNE54 DXA52:DXA54 EGW52:EGW54 EQS52:EQS54 FAO52:FAO54 FKK52:FKK54 FUG52:FUG54 GEC52:GEC54 GNY52:GNY54 GXU52:GXU54 HHQ52:HHQ54 HRM52:HRM54 IBI52:IBI54 ILE52:ILE54 IVA52:IVA54 JEW52:JEW54 JOS52:JOS54 JYO52:JYO54 KIK52:KIK54 KSG52:KSG54 LCC52:LCC54 LLY52:LLY54 LVU52:LVU54 MFQ52:MFQ54 MPM52:MPM54 MZI52:MZI54 NJE52:NJE54 NTA52:NTA54 OCW52:OCW54 OMS52:OMS54 OWO52:OWO54 PGK52:PGK54 PQG52:PQG54 QAC52:QAC54 QJY52:QJY54 QTU52:QTU54 RDQ52:RDQ54 RNM52:RNM54 RXI52:RXI54 SHE52:SHE54 SRA52:SRA54 TAW52:TAW54 TKS52:TKS54 TUO52:TUO54 UEK52:UEK54 UOG52:UOG54 UYC52:UYC54 VHY52:VHY54 VRU52:VRU54 WBQ52:WBQ54 WLM52:WLM54 WVI52:WVI54 ACO7:ACO9 AMK7:AMK9 AWG7:AWG9 BGC7:BGC9 BPY7:BPY9 BZU7:BZU9 CJQ7:CJQ9 CTM7:CTM9 DDI7:DDI9 DNE7:DNE9 DXA7:DXA9 EGW7:EGW9 EQS7:EQS9 FAO7:FAO9 FKK7:FKK9 FUG7:FUG9 GEC7:GEC9 GNY7:GNY9 GXU7:GXU9 HHQ7:HHQ9 HRM7:HRM9 IBI7:IBI9 ILE7:ILE9 IVA7:IVA9 JEW7:JEW9 JOS7:JOS9 JYO7:JYO9 KIK7:KIK9 KSG7:KSG9 LCC7:LCC9 LLY7:LLY9 LVU7:LVU9 MFQ7:MFQ9 MPM7:MPM9 MZI7:MZI9 NJE7:NJE9 NTA7:NTA9 OCW7:OCW9 OMS7:OMS9 OWO7:OWO9 PGK7:PGK9 PQG7:PQG9 QAC7:QAC9 QJY7:QJY9 QTU7:QTU9 RDQ7:RDQ9 RNM7:RNM9 RXI7:RXI9 SHE7:SHE9 SRA7:SRA9 TAW7:TAW9 TKS7:TKS9 TUO7:TUO9 UEK7:UEK9 UOG7:UOG9 UYC7:UYC9 VHY7:VHY9 VRU7:VRU9 WBQ7:WBQ9 WLM7:WLM9 WVI7:WVI9 B9 IW7:IW9 AMK43:AMK44 AWG43:AWG44 BGC43:BGC44 BPY43:BPY44 BZU43:BZU44 CJQ43:CJQ44 CTM43:CTM44 DDI43:DDI44 DNE43:DNE44 DXA43:DXA44 EGW43:EGW44 EQS43:EQS44 FAO43:FAO44 FKK43:FKK44 FUG43:FUG44 GEC43:GEC44 GNY43:GNY44 GXU43:GXU44 HHQ43:HHQ44 HRM43:HRM44 IBI43:IBI44 ILE43:ILE44 IVA43:IVA44 JEW43:JEW44 JOS43:JOS44 JYO43:JYO44 KIK43:KIK44 KSG43:KSG44 LCC43:LCC44 LLY43:LLY44 LVU43:LVU44 MFQ43:MFQ44 MPM43:MPM44 MZI43:MZI44 NJE43:NJE44 NTA43:NTA44 OCW43:OCW44 OMS43:OMS44 OWO43:OWO44 PGK43:PGK44 PQG43:PQG44 QAC43:QAC44 QJY43:QJY44 QTU43:QTU44 RDQ43:RDQ44 RNM43:RNM44 RXI43:RXI44 SHE43:SHE44 SRA43:SRA44 TAW43:TAW44 TKS43:TKS44 TUO43:TUO44 UEK43:UEK44 UOG43:UOG44 UYC43:UYC44 VHY43:VHY44 VRU43:VRU44 WBQ43:WBQ44 WLM43:WLM44 WVI43:WVI44 IW43:IW44 SS43:SS44 WVI19 B41:B44 B53:B54 B17:B20 SS7:SS9 IW50 SS50 ACO50 AMK50 AWG50 BGC50 BPY50 BZU50 CJQ50 CTM50 DDI50 DNE50 DXA50 EGW50 EQS50 FAO50 FKK50 FUG50 GEC50 GNY50 GXU50 HHQ50 HRM50 IBI50 ILE50 IVA50 JEW50 JOS50 JYO50 KIK50 KSG50 LCC50 LLY50 LVU50 MFQ50 MPM50 MZI50 NJE50 NTA50 OCW50 OMS50 OWO50 PGK50 PQG50 QAC50 QJY50 QTU50 RDQ50 RNM50 RXI50 SHE50 SRA50 TAW50 TKS50 TUO50 UEK50 UOG50 UYC50 VHY50 VRU50 WBQ50 WLM50 WVI50 WVG20 WLM19 WLK20 WBQ19 WBO20 VRU19 VRS20 VHY19 VHW20 UYC19 UYA20 UOG19 UOE20 UEK19 UEI20 TUO19 TUM20 TKS19 TKQ20 TAW19 TAU20 SRA19 SQY20 SHE19 SHC20 RXI19 RXG20 RNM19 RNK20 RDQ19 RDO20 QTU19 QTS20 QJY19 QJW20 QAC19 QAA20 PQG19 PQE20 PGK19 PGI20 OWO19 OWM20 OMS19 OMQ20 OCW19 OCU20 NTA19 NSY20 NJE19 NJC20 MZI19 MZG20 MPM19 MPK20 MFQ19 MFO20 LVU19 LVS20 LLY19 LLW20 LCC19 LCA20 KSG19 KSE20 KIK19 KII20 JYO19 JYM20 JOS19 JOQ20 JEW19 JEU20 IVA19 IUY20 ILE19 ILC20 IBI19 IBG20 HRM19 HRK20 HHQ19 HHO20 GXU19 GXS20 GNY19 GNW20 GEC19 GEA20 FUG19 FUE20 FKK19 FKI20 FAO19 FAM20 EQS19 EQQ20 EGW19 EGU20 DXA19 DWY20 DNE19 DNC20 DDI19 DDG20 CTM19 CTK20 CJQ19 CJO20 BZU19 BZS20 BPY19 BPW20 BGC19 BGA20 AWG19 AWE20 AMK19 AMI20 ACO19 ACM20 SS19 SQ20 IW19 IU20 IW39:IW40 WVI39:WVI40 WLM39:WLM40 WBQ39:WBQ40 VRU39:VRU40 VHY39:VHY40 UYC39:UYC40 UOG39:UOG40 UEK39:UEK40 TUO39:TUO40 TKS39:TKS40 TAW39:TAW40 SRA39:SRA40 SHE39:SHE40 RXI39:RXI40 RNM39:RNM40 RDQ39:RDQ40 QTU39:QTU40 QJY39:QJY40 QAC39:QAC40 PQG39:PQG40 PGK39:PGK40 OWO39:OWO40 OMS39:OMS40 OCW39:OCW40 NTA39:NTA40 NJE39:NJE40 MZI39:MZI40 MPM39:MPM40 MFQ39:MFQ40 LVU39:LVU40 LLY39:LLY40 LCC39:LCC40 KSG39:KSG40 KIK39:KIK40 JYO39:JYO40 JOS39:JOS40 JEW39:JEW40 IVA39:IVA40 ILE39:ILE40 IBI39:IBI40 HRM39:HRM40 HHQ39:HHQ40 GXU39:GXU40 GNY39:GNY40 GEC39:GEC40 FUG39:FUG40 FKK39:FKK40 FAO39:FAO40 EQS39:EQS40 EGW39:EGW40 DXA39:DXA40 DNE39:DNE40 DDI39:DDI40 CTM39:CTM40 CJQ39:CJQ40 BZU39:BZU40 BPY39:BPY40 BGC39:BGC40 AWG39:AWG40 AMK39:AMK40 ACO39:ACO40 ACO43:ACO44 ACO31:ACO32 AMK31:AMK32 AWG31:AWG32 BGC31:BGC32 BPY31:BPY32 BZU31:BZU32 CJQ31:CJQ32 CTM31:CTM32 DDI31:DDI32 DNE31:DNE32 DXA31:DXA32 EGW31:EGW32 EQS31:EQS32 FAO31:FAO32 FKK31:FKK32 FUG31:FUG32 GEC31:GEC32 GNY31:GNY32 GXU31:GXU32 HHQ31:HHQ32 HRM31:HRM32 IBI31:IBI32 ILE31:ILE32 IVA31:IVA32 JEW31:JEW32 JOS31:JOS32 JYO31:JYO32 KIK31:KIK32 KSG31:KSG32 LCC31:LCC32 LLY31:LLY32 LVU31:LVU32 MFQ31:MFQ32 MPM31:MPM32 MZI31:MZI32 NJE31:NJE32 NTA31:NTA32 OCW31:OCW32 OMS31:OMS32 OWO31:OWO32 PGK31:PGK32 PQG31:PQG32 QAC31:QAC32 QJY31:QJY32 QTU31:QTU32 RDQ31:RDQ32 RNM31:RNM32 RXI31:RXI32 SHE31:SHE32 SRA31:SRA32 TAW31:TAW32 TKS31:TKS32 TUO31:TUO32 UEK31:UEK32 UOG31:UOG32 UYC31:UYC32 VHY31:VHY32 VRU31:VRU32 WBQ31:WBQ32 WLM31:WLM32 WVI31:WVI32 IW31:IW32 SS31:SS32 SS39:SS40 B32" xr:uid="{00000000-0002-0000-0900-000000000000}"/>
    <dataValidation operator="greaterThanOrEqual" allowBlank="1" showErrorMessage="1" prompt=" " sqref="E45:E48 D35" xr:uid="{00000000-0002-0000-0900-000001000000}"/>
    <dataValidation type="decimal" operator="greaterThanOrEqual" allowBlank="1" showInputMessage="1" showErrorMessage="1" sqref="C51" xr:uid="{00000000-0002-0000-0900-000002000000}">
      <formula1>0</formula1>
    </dataValidation>
    <dataValidation operator="greaterThanOrEqual" allowBlank="1" showInputMessage="1" showErrorMessage="1" prompt="Please use the &quot;Additional Information&quot; field at the bottom of this sheet if more space is needed" sqref="C49" xr:uid="{00000000-0002-0000-0900-000003000000}"/>
    <dataValidation type="whole" operator="greaterThanOrEqual" allowBlank="1" showErrorMessage="1" prompt=" " sqref="C11 C14 D28 C45:C48 D34 C33:C34 C21:D25" xr:uid="{00000000-0002-0000-0900-000004000000}">
      <formula1>0</formula1>
    </dataValidation>
    <dataValidation type="decimal" operator="greaterThanOrEqual" allowBlank="1" showErrorMessage="1" prompt=" " sqref="C12 C15 C26:D27 D29 C30:D30 D34:D35 E34 D37 C33:C37" xr:uid="{00000000-0002-0000-0900-000005000000}">
      <formula1>0</formula1>
    </dataValidation>
    <dataValidation operator="greaterThanOrEqual" allowBlank="1" showInputMessage="1" showErrorMessage="1" prompt="This cell will automatically calculate the total emissions, summing the values in cells C27 and D30" sqref="C38" xr:uid="{00000000-0002-0000-0900-000006000000}"/>
    <dataValidation allowBlank="1" showErrorMessage="1" prompt="If applicable, more than one mitigation option may be counted for a single blowdown event. " sqref="D44:E44" xr:uid="{00000000-0002-0000-0900-000007000000}"/>
    <dataValidation type="list" operator="greaterThanOrEqual" allowBlank="1" showErrorMessage="1" prompt=" " sqref="D45:D48" xr:uid="{00000000-0002-0000-0900-000008000000}">
      <formula1>reduction_quantification_methodology</formula1>
    </dataValidation>
  </dataValidations>
  <hyperlinks>
    <hyperlink ref="H4" location="ToC!A9" display="Return to Table of Contents" xr:uid="{00000000-0004-0000-0900-000000000000}"/>
    <hyperlink ref="H4:J4" location="ToC!B10" display="Return to Table of Contents" xr:uid="{00000000-0004-0000-0900-000001000000}"/>
    <hyperlink ref="E19" location="'Compressors - Centrifugal '!B6" display="Return to top " xr:uid="{00000000-0004-0000-0900-000002000000}"/>
    <hyperlink ref="D7" location="'Compressors - Centrifugal '!C11" display="Production &amp; Gathering and Boosting" xr:uid="{00000000-0004-0000-0900-000003000000}"/>
    <hyperlink ref="E7:G7" location="'Compressors - Centrifugal '!C21" display="Processing, Transmission, Compression, Storage, LNG Storage, or LNG Import/Export" xr:uid="{00000000-0004-0000-0900-000004000000}"/>
    <hyperlink ref="E43" location="'Compressors - Centrifugal '!B6" display="Return to top " xr:uid="{00000000-0004-0000-0900-000005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0900-000006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2465" r:id="rId5" name="Option Button 1">
              <controlPr defaultSize="0" autoFill="0" autoLine="0" autoPict="0">
                <anchor moveWithCells="1">
                  <from>
                    <xdr:col>6</xdr:col>
                    <xdr:colOff>301925</xdr:colOff>
                    <xdr:row>0</xdr:row>
                    <xdr:rowOff>0</xdr:rowOff>
                  </from>
                  <to>
                    <xdr:col>7</xdr:col>
                    <xdr:colOff>1483743</xdr:colOff>
                    <xdr:row>1</xdr:row>
                    <xdr:rowOff>34506</xdr:rowOff>
                  </to>
                </anchor>
              </controlPr>
            </control>
          </mc:Choice>
        </mc:AlternateContent>
        <mc:AlternateContent xmlns:mc="http://schemas.openxmlformats.org/markup-compatibility/2006">
          <mc:Choice Requires="x14">
            <control shapeId="62466" r:id="rId6" name="Option Button 2">
              <controlPr defaultSize="0" autoFill="0" autoLine="0" autoPict="0">
                <anchor moveWithCells="1">
                  <from>
                    <xdr:col>6</xdr:col>
                    <xdr:colOff>301925</xdr:colOff>
                    <xdr:row>1</xdr:row>
                    <xdr:rowOff>120770</xdr:rowOff>
                  </from>
                  <to>
                    <xdr:col>7</xdr:col>
                    <xdr:colOff>1293962</xdr:colOff>
                    <xdr:row>1</xdr:row>
                    <xdr:rowOff>362309</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1"/>
    <pageSetUpPr fitToPage="1"/>
  </sheetPr>
  <dimension ref="A1:O46"/>
  <sheetViews>
    <sheetView showGridLines="0" zoomScale="85" zoomScaleNormal="85" workbookViewId="0"/>
  </sheetViews>
  <sheetFormatPr defaultColWidth="9.125" defaultRowHeight="13.6" x14ac:dyDescent="0.2"/>
  <cols>
    <col min="1" max="1" width="4.625" style="18" customWidth="1"/>
    <col min="2" max="2" width="60.625" style="18" customWidth="1"/>
    <col min="3" max="3" width="30.625" style="17" customWidth="1"/>
    <col min="4" max="4" width="30.625" style="18" customWidth="1"/>
    <col min="5" max="5" width="20.625" style="18" customWidth="1"/>
    <col min="6" max="14" width="9.125" style="18"/>
    <col min="15" max="15" width="9.125" style="18" hidden="1" customWidth="1"/>
    <col min="16" max="17" width="0" style="18" hidden="1" customWidth="1"/>
    <col min="18" max="16384" width="9.125" style="18"/>
  </cols>
  <sheetData>
    <row r="1" spans="2:15" s="26" customFormat="1" ht="19.55" customHeight="1" x14ac:dyDescent="0.25">
      <c r="B1" s="561" t="s">
        <v>552</v>
      </c>
      <c r="C1" s="561"/>
      <c r="D1" s="561"/>
      <c r="E1" s="561"/>
      <c r="F1" s="561"/>
      <c r="H1" s="12" t="s">
        <v>30</v>
      </c>
      <c r="O1" s="431">
        <v>0</v>
      </c>
    </row>
    <row r="2" spans="2:15" s="12" customFormat="1" ht="57.1" customHeight="1" x14ac:dyDescent="0.25">
      <c r="B2" s="562" t="s">
        <v>554</v>
      </c>
      <c r="C2" s="562"/>
      <c r="D2" s="562"/>
      <c r="E2" s="562"/>
      <c r="F2" s="562"/>
      <c r="H2" s="26" t="s">
        <v>31</v>
      </c>
    </row>
    <row r="3" spans="2:15" s="12" customFormat="1" ht="14.3" x14ac:dyDescent="0.25">
      <c r="B3" s="13" t="s">
        <v>2</v>
      </c>
      <c r="C3" s="563" t="s">
        <v>0</v>
      </c>
      <c r="D3" s="563"/>
      <c r="E3" s="27" t="s">
        <v>1</v>
      </c>
    </row>
    <row r="4" spans="2:15" s="15" customFormat="1" x14ac:dyDescent="0.25">
      <c r="B4" s="30" t="str">
        <f>IF(PartnerName&lt;&gt;"",PartnerName,"")</f>
        <v>SAMPLE PARTNER</v>
      </c>
      <c r="C4" s="619" t="str">
        <f>IF(FacilityName&lt;&gt;"",FacilityName,"")</f>
        <v>SAMPLE FACILITY</v>
      </c>
      <c r="D4" s="619"/>
      <c r="E4" s="14" t="str">
        <f>ReportYear</f>
        <v>20XX</v>
      </c>
      <c r="G4" s="32"/>
      <c r="H4" s="604" t="s">
        <v>61</v>
      </c>
      <c r="I4" s="604"/>
      <c r="J4" s="604"/>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16" customFormat="1" ht="18.350000000000001" x14ac:dyDescent="0.2">
      <c r="B6" s="56" t="s">
        <v>284</v>
      </c>
      <c r="C6" s="57" t="s">
        <v>105</v>
      </c>
    </row>
    <row r="7" spans="2:15" s="265" customFormat="1" ht="39.75" customHeight="1" x14ac:dyDescent="0.2">
      <c r="B7" s="266"/>
      <c r="C7" s="282" t="s">
        <v>520</v>
      </c>
      <c r="D7" s="281" t="s">
        <v>525</v>
      </c>
      <c r="E7" s="412"/>
      <c r="F7" s="618" t="s">
        <v>521</v>
      </c>
      <c r="G7" s="618"/>
      <c r="H7" s="618"/>
      <c r="I7" s="618"/>
      <c r="J7" s="618"/>
      <c r="K7" s="618"/>
      <c r="L7" s="618"/>
      <c r="M7" s="618"/>
      <c r="N7" s="618"/>
    </row>
    <row r="8" spans="2:15" s="16" customFormat="1" ht="9" customHeight="1" x14ac:dyDescent="0.2">
      <c r="B8" s="56"/>
      <c r="C8" s="56"/>
    </row>
    <row r="9" spans="2:15" s="16" customFormat="1" ht="27.85" customHeight="1" thickBot="1" x14ac:dyDescent="0.3">
      <c r="B9" s="214" t="s">
        <v>477</v>
      </c>
      <c r="C9" s="49"/>
      <c r="D9" s="41"/>
      <c r="E9" s="53"/>
      <c r="G9" s="41"/>
    </row>
    <row r="10" spans="2:15" s="12" customFormat="1" ht="30.75" customHeight="1" x14ac:dyDescent="0.25">
      <c r="B10" s="138" t="s">
        <v>102</v>
      </c>
      <c r="C10" s="99"/>
    </row>
    <row r="11" spans="2:15" s="12" customFormat="1" ht="30.75" customHeight="1" thickBot="1" x14ac:dyDescent="0.3">
      <c r="B11" s="139" t="s">
        <v>113</v>
      </c>
      <c r="C11" s="107"/>
    </row>
    <row r="12" spans="2:15" x14ac:dyDescent="0.2">
      <c r="C12" s="19"/>
    </row>
    <row r="13" spans="2:15" s="303" customFormat="1" ht="7.5" customHeight="1" x14ac:dyDescent="0.2">
      <c r="B13" s="302"/>
      <c r="C13" s="302"/>
    </row>
    <row r="14" spans="2:15" s="279" customFormat="1" ht="9" customHeight="1" x14ac:dyDescent="0.2">
      <c r="B14" s="51"/>
      <c r="C14" s="51"/>
    </row>
    <row r="15" spans="2:15" s="16" customFormat="1" ht="18.7" customHeight="1" thickBot="1" x14ac:dyDescent="0.3">
      <c r="B15" s="214" t="s">
        <v>478</v>
      </c>
      <c r="C15" s="49"/>
      <c r="D15" s="41"/>
      <c r="E15" s="408" t="s">
        <v>62</v>
      </c>
      <c r="F15" s="12"/>
      <c r="G15" s="41"/>
    </row>
    <row r="16" spans="2:15" s="16" customFormat="1" ht="66.75" customHeight="1" thickBot="1" x14ac:dyDescent="0.25">
      <c r="B16" s="209"/>
      <c r="C16" s="207" t="s">
        <v>449</v>
      </c>
      <c r="D16" s="207" t="s">
        <v>451</v>
      </c>
    </row>
    <row r="17" spans="1:6" s="16" customFormat="1" ht="34.5" customHeight="1" x14ac:dyDescent="0.2">
      <c r="B17" s="101" t="s">
        <v>102</v>
      </c>
      <c r="C17" s="134"/>
      <c r="D17" s="134"/>
    </row>
    <row r="18" spans="1:6" s="16" customFormat="1" ht="34.5" customHeight="1" x14ac:dyDescent="0.2">
      <c r="B18" s="106" t="s">
        <v>103</v>
      </c>
      <c r="C18" s="135"/>
      <c r="D18" s="135"/>
    </row>
    <row r="19" spans="1:6" s="16" customFormat="1" ht="34.5" customHeight="1" x14ac:dyDescent="0.2">
      <c r="B19" s="106" t="s">
        <v>287</v>
      </c>
      <c r="C19" s="135"/>
      <c r="D19" s="135"/>
    </row>
    <row r="20" spans="1:6" s="16" customFormat="1" ht="34.5" customHeight="1" x14ac:dyDescent="0.2">
      <c r="B20" s="106" t="s">
        <v>438</v>
      </c>
      <c r="C20" s="135"/>
      <c r="D20" s="135"/>
    </row>
    <row r="21" spans="1:6" s="16" customFormat="1" ht="34.5" customHeight="1" x14ac:dyDescent="0.2">
      <c r="B21" s="106" t="s">
        <v>439</v>
      </c>
      <c r="C21" s="135"/>
      <c r="D21" s="135"/>
    </row>
    <row r="22" spans="1:6" s="16" customFormat="1" ht="34.5" customHeight="1" thickBot="1" x14ac:dyDescent="0.25">
      <c r="B22" s="106" t="s">
        <v>440</v>
      </c>
      <c r="C22" s="135"/>
      <c r="D22" s="136"/>
    </row>
    <row r="23" spans="1:6" s="16" customFormat="1" ht="54.7" customHeight="1" thickBot="1" x14ac:dyDescent="0.25">
      <c r="B23" s="102" t="s">
        <v>104</v>
      </c>
      <c r="C23" s="144"/>
      <c r="D23" s="309"/>
    </row>
    <row r="24" spans="1:6" s="279" customFormat="1" ht="12.75" customHeight="1" thickBot="1" x14ac:dyDescent="0.25">
      <c r="B24" s="333"/>
      <c r="C24" s="309"/>
      <c r="D24" s="309"/>
    </row>
    <row r="25" spans="1:6" s="16" customFormat="1" ht="34.5" customHeight="1" x14ac:dyDescent="0.2">
      <c r="B25" s="620" t="s">
        <v>324</v>
      </c>
      <c r="C25" s="621"/>
      <c r="D25" s="99"/>
    </row>
    <row r="26" spans="1:6" s="16" customFormat="1" ht="34.5" customHeight="1" thickBot="1" x14ac:dyDescent="0.25">
      <c r="B26" s="622" t="s">
        <v>77</v>
      </c>
      <c r="C26" s="623"/>
      <c r="D26" s="107"/>
    </row>
    <row r="27" spans="1:6" s="279" customFormat="1" ht="12.75" customHeight="1" thickBot="1" x14ac:dyDescent="0.25">
      <c r="B27" s="333"/>
      <c r="C27" s="309"/>
      <c r="D27" s="309"/>
    </row>
    <row r="28" spans="1:6" s="16" customFormat="1" ht="34.5" customHeight="1" thickBot="1" x14ac:dyDescent="0.25">
      <c r="B28" s="125" t="s">
        <v>452</v>
      </c>
      <c r="C28" s="335" t="str">
        <f>IF(SUM(C23,D26)&gt;0,SUM(C23,D26),"")</f>
        <v/>
      </c>
      <c r="D28" s="205" t="s">
        <v>529</v>
      </c>
    </row>
    <row r="29" spans="1:6" s="16" customFormat="1" ht="14.3" customHeight="1" x14ac:dyDescent="0.2">
      <c r="B29" s="56"/>
      <c r="C29" s="56"/>
    </row>
    <row r="30" spans="1:6" s="44" customFormat="1" ht="7.5" customHeight="1" x14ac:dyDescent="0.2">
      <c r="A30" s="46"/>
      <c r="B30" s="43"/>
      <c r="C30" s="43"/>
    </row>
    <row r="31" spans="1:6" s="52" customFormat="1" ht="9" customHeight="1" x14ac:dyDescent="0.2">
      <c r="A31" s="279"/>
      <c r="B31" s="51"/>
      <c r="C31" s="51"/>
    </row>
    <row r="32" spans="1:6" s="9" customFormat="1" ht="23.95" customHeight="1" thickBot="1" x14ac:dyDescent="0.25">
      <c r="B32" s="473" t="s">
        <v>589</v>
      </c>
      <c r="C32" s="473"/>
      <c r="D32" s="475"/>
      <c r="E32" s="408" t="s">
        <v>62</v>
      </c>
      <c r="F32" s="369"/>
    </row>
    <row r="33" spans="2:7" s="9" customFormat="1" ht="29.25" thickBot="1" x14ac:dyDescent="0.25">
      <c r="B33" s="79"/>
      <c r="C33" s="211" t="s">
        <v>154</v>
      </c>
      <c r="D33" s="232" t="s">
        <v>336</v>
      </c>
      <c r="E33" s="624" t="s">
        <v>337</v>
      </c>
      <c r="F33" s="624"/>
      <c r="G33" s="625"/>
    </row>
    <row r="34" spans="2:7" s="12" customFormat="1" ht="30.1" customHeight="1" x14ac:dyDescent="0.25">
      <c r="B34" s="80" t="s">
        <v>155</v>
      </c>
      <c r="C34" s="221"/>
      <c r="D34" s="217"/>
      <c r="E34" s="605"/>
      <c r="F34" s="605"/>
      <c r="G34" s="572"/>
    </row>
    <row r="35" spans="2:7" s="12" customFormat="1" ht="30.1" customHeight="1" x14ac:dyDescent="0.25">
      <c r="B35" s="121" t="s">
        <v>150</v>
      </c>
      <c r="C35" s="226"/>
      <c r="D35" s="215"/>
      <c r="E35" s="577"/>
      <c r="F35" s="577"/>
      <c r="G35" s="574"/>
    </row>
    <row r="36" spans="2:7" s="12" customFormat="1" ht="30.1" customHeight="1" x14ac:dyDescent="0.25">
      <c r="B36" s="121" t="s">
        <v>151</v>
      </c>
      <c r="C36" s="226"/>
      <c r="D36" s="215"/>
      <c r="E36" s="577"/>
      <c r="F36" s="577"/>
      <c r="G36" s="574"/>
    </row>
    <row r="37" spans="2:7" s="12" customFormat="1" ht="35.35" customHeight="1" thickBot="1" x14ac:dyDescent="0.3">
      <c r="B37" s="213" t="s">
        <v>152</v>
      </c>
      <c r="C37" s="233"/>
      <c r="D37" s="234"/>
      <c r="E37" s="616"/>
      <c r="F37" s="616"/>
      <c r="G37" s="617"/>
    </row>
    <row r="38" spans="2:7" s="12" customFormat="1" ht="30.1" customHeight="1" x14ac:dyDescent="0.25">
      <c r="B38" s="80" t="s">
        <v>153</v>
      </c>
      <c r="C38" s="221"/>
      <c r="D38" s="217"/>
      <c r="E38" s="605"/>
      <c r="F38" s="605"/>
      <c r="G38" s="572"/>
    </row>
    <row r="39" spans="2:7" s="12" customFormat="1" ht="30.1" customHeight="1" thickBot="1" x14ac:dyDescent="0.3">
      <c r="B39" s="225" t="s">
        <v>50</v>
      </c>
      <c r="C39" s="610"/>
      <c r="D39" s="610"/>
      <c r="E39" s="610"/>
      <c r="F39" s="610"/>
      <c r="G39" s="611"/>
    </row>
    <row r="40" spans="2:7" s="16" customFormat="1" ht="12.1" customHeight="1" thickBot="1" x14ac:dyDescent="0.25">
      <c r="B40" s="209"/>
      <c r="C40" s="209"/>
    </row>
    <row r="41" spans="2:7" s="12" customFormat="1" ht="30.1" customHeight="1" thickBot="1" x14ac:dyDescent="0.3">
      <c r="B41" s="86" t="s">
        <v>4</v>
      </c>
      <c r="C41" s="220"/>
    </row>
    <row r="42" spans="2:7" s="9" customFormat="1" ht="9" customHeight="1" x14ac:dyDescent="0.3">
      <c r="D42" s="10"/>
      <c r="E42" s="10"/>
      <c r="F42" s="11"/>
      <c r="G42" s="10"/>
    </row>
    <row r="43" spans="2:7" s="9" customFormat="1" ht="27.85" customHeight="1" x14ac:dyDescent="0.3">
      <c r="B43" s="557" t="s">
        <v>5</v>
      </c>
      <c r="C43" s="557"/>
      <c r="D43" s="10"/>
      <c r="E43" s="10"/>
      <c r="F43" s="11"/>
      <c r="G43" s="10"/>
    </row>
    <row r="44" spans="2:7" s="9" customFormat="1" ht="35" customHeight="1" thickBot="1" x14ac:dyDescent="0.35">
      <c r="B44" s="568" t="s">
        <v>9</v>
      </c>
      <c r="C44" s="568"/>
      <c r="D44" s="28"/>
      <c r="E44" s="10"/>
      <c r="F44" s="11"/>
      <c r="G44" s="10"/>
    </row>
    <row r="45" spans="2:7" ht="64.2" customHeight="1" thickBot="1" x14ac:dyDescent="0.25">
      <c r="B45" s="566"/>
      <c r="C45" s="567"/>
    </row>
    <row r="46" spans="2:7" x14ac:dyDescent="0.2">
      <c r="C46" s="19"/>
    </row>
  </sheetData>
  <sheetProtection password="CA05" sheet="1" objects="1" scenarios="1"/>
  <mergeCells count="18">
    <mergeCell ref="E36:G36"/>
    <mergeCell ref="E37:G37"/>
    <mergeCell ref="F7:N7"/>
    <mergeCell ref="B1:F1"/>
    <mergeCell ref="B2:F2"/>
    <mergeCell ref="C3:D3"/>
    <mergeCell ref="C4:D4"/>
    <mergeCell ref="H4:J4"/>
    <mergeCell ref="B25:C25"/>
    <mergeCell ref="B26:C26"/>
    <mergeCell ref="E33:G33"/>
    <mergeCell ref="E34:G34"/>
    <mergeCell ref="E35:G35"/>
    <mergeCell ref="B43:C43"/>
    <mergeCell ref="B44:C44"/>
    <mergeCell ref="B45:C45"/>
    <mergeCell ref="E38:G38"/>
    <mergeCell ref="C39:G39"/>
  </mergeCells>
  <conditionalFormatting sqref="B45 C41 C10:C11 C17:D22 C23 C34:G39 C28 D25:D26">
    <cfRule type="expression" dxfId="111" priority="8">
      <formula>$O$1=2</formula>
    </cfRule>
  </conditionalFormatting>
  <conditionalFormatting sqref="C17:C23">
    <cfRule type="expression" dxfId="110" priority="22">
      <formula>GHGRP_Facility</formula>
    </cfRule>
  </conditionalFormatting>
  <conditionalFormatting sqref="C39">
    <cfRule type="expression" dxfId="109" priority="21">
      <formula>OR($C$38&lt;=0,ISBLANK($C$38))</formula>
    </cfRule>
  </conditionalFormatting>
  <conditionalFormatting sqref="C28">
    <cfRule type="cellIs" dxfId="108" priority="14" operator="equal">
      <formula>""</formula>
    </cfRule>
  </conditionalFormatting>
  <conditionalFormatting sqref="C17:D22 C23 C28 D25:D26">
    <cfRule type="expression" dxfId="107" priority="4">
      <formula>AND(NOT(IS_PROCESSING),NOT(IS_TRANSCOMPRESSION),NOT(IS_STORAGE),NOT(IS_LNGSTORAGE),NOT(IS_LNGIMPTEXPT))</formula>
    </cfRule>
  </conditionalFormatting>
  <conditionalFormatting sqref="C10:C11">
    <cfRule type="expression" dxfId="106" priority="5">
      <formula>AND(NOT(IS_PRODUCTION),NOT(IS_GATHERING))</formula>
    </cfRule>
  </conditionalFormatting>
  <conditionalFormatting sqref="C10:C11">
    <cfRule type="expression" dxfId="105" priority="18">
      <formula>GHGRP_Facility</formula>
    </cfRule>
  </conditionalFormatting>
  <conditionalFormatting sqref="B45 C41 C10:C11 C34:G39 C17:D22 C23 D25:D26 C28">
    <cfRule type="expression" dxfId="104" priority="2" stopIfTrue="1">
      <formula>AND(NOT(IS_PRODUCTION),NOT(IS_GATHERING),NOT(IS_PROCESSING),NOT(IS_TRANSCOMPRESSION),NOT(IS_STORAGE),NOT(IS_LNGSTORAGE),NOT(IS_LNGIMPTEXPT))</formula>
    </cfRule>
  </conditionalFormatting>
  <dataValidations count="10">
    <dataValidation type="decimal" operator="greaterThanOrEqual" allowBlank="1" showInputMessage="1" showErrorMessage="1" sqref="C41" xr:uid="{00000000-0002-0000-0A00-000000000000}">
      <formula1>0</formula1>
    </dataValidation>
    <dataValidation operator="greaterThanOrEqual" allowBlank="1" showErrorMessage="1" prompt=" " sqref="E34:E38" xr:uid="{00000000-0002-0000-0A00-000001000000}"/>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WVI42:WVI44 IW42:IW44 SS42:SS44 ACO42:ACO44 AMK42:AMK44 AWG42:AWG44 BGC42:BGC44 BPY42:BPY44 BZU42:BZU44 CJQ42:CJQ44 CTM42:CTM44 DDI42:DDI44 DNE42:DNE44 DXA42:DXA44 EGW42:EGW44 EQS42:EQS44 FAO42:FAO44 FKK42:FKK44 FUG42:FUG44 GEC42:GEC44 GNY42:GNY44 GXU42:GXU44 HHQ42:HHQ44 HRM42:HRM44 IBI42:IBI44 ILE42:ILE44 IVA42:IVA44 JEW42:JEW44 JOS42:JOS44 JYO42:JYO44 KIK42:KIK44 KSG42:KSG44 LCC42:LCC44 LLY42:LLY44 LVU42:LVU44 MFQ42:MFQ44 MPM42:MPM44 MZI42:MZI44 NJE42:NJE44 NTA42:NTA44 OCW42:OCW44 OMS42:OMS44 OWO42:OWO44 PGK42:PGK44 PQG42:PQG44 QAC42:QAC44 QJY42:QJY44 QTU42:QTU44 RDQ42:RDQ44 RNM42:RNM44 RXI42:RXI44 SHE42:SHE44 SRA42:SRA44 TAW42:TAW44 TKS42:TKS44 TUO42:TUO44 UEK42:UEK44 UOG42:UOG44 UYC42:UYC44 VHY42:VHY44 VRU42:VRU44 WBQ42:WBQ44 WLM42:WLM44 WLM32:WLM33 B30:B33 WBQ32:WBQ33 VRU32:VRU33 VHY32:VHY33 UYC32:UYC33 UOG32:UOG33 UEK32:UEK33 TUO32:TUO33 TKS32:TKS33 TAW32:TAW33 SRA32:SRA33 SHE32:SHE33 RXI32:RXI33 RNM32:RNM33 RDQ32:RDQ33 QTU32:QTU33 QJY32:QJY33 QAC32:QAC33 PQG32:PQG33 PGK32:PGK33 OWO32:OWO33 OMS32:OMS33 OCW32:OCW33 NTA32:NTA33 NJE32:NJE33 MZI32:MZI33 MPM32:MPM33 MFQ32:MFQ33 LVU32:LVU33 LLY32:LLY33 LCC32:LCC33 KSG32:KSG33 KIK32:KIK33 JYO32:JYO33 JOS32:JOS33 JEW32:JEW33 IVA32:IVA33 ILE32:ILE33 IBI32:IBI33 HRM32:HRM33 HHQ32:HHQ33 GXU32:GXU33 GNY32:GNY33 GEC32:GEC33 FUG32:FUG33 FKK32:FKK33 FAO32:FAO33 EQS32:EQS33 EGW32:EGW33 DXA32:DXA33 DNE32:DNE33 DDI32:DDI33 CTM32:CTM33 CJQ32:CJQ33 BZU32:BZU33 BPY32:BPY33 BGC32:BGC33 AWG32:AWG33 AMK32:AMK33 ACO32:ACO33 SS32:SS33 IW32:IW33 WVI32:WVI33 SS40 IW40 WVI40 WLM40 WBQ40 VRU40 VHY40 UYC40 UOG40 UEK40 TUO40 TKS40 TAW40 SRA40 SHE40 RXI40 RNM40 RDQ40 QTU40 QJY40 QAC40 PQG40 PGK40 OWO40 OMS40 OCW40 NTA40 NJE40 MZI40 MPM40 MFQ40 LVU40 LLY40 LCC40 KSG40 KIK40 JYO40 JOS40 JEW40 IVA40 ILE40 IBI40 HRM40 HHQ40 GXU40 GNY40 GEC40 FUG40 FKK40 FAO40 EQS40 EGW40 DXA40 DNE40 DDI40 CTM40 CJQ40 BZU40 BPY40 BGC40 AWG40 AMK40 ACO40 B13:B15 B9 WVI15:WVI29 IW15:IW29 SS15:SS29 ACO15:ACO29 AMK15:AMK29 AWG15:AWG29 BGC15:BGC29 BPY15:BPY29 BZU15:BZU29 CJQ15:CJQ29 CTM15:CTM29 DDI15:DDI29 DNE15:DNE29 DXA15:DXA29 EGW15:EGW29 EQS15:EQS29 FAO15:FAO29 FKK15:FKK29 FUG15:FUG29 GEC15:GEC29 GNY15:GNY29 GXU15:GXU29 HHQ15:HHQ29 HRM15:HRM29 IBI15:IBI29 ILE15:ILE29 IVA15:IVA29 JEW15:JEW29 JOS15:JOS29 JYO15:JYO29 KIK15:KIK29 KSG15:KSG29 LCC15:LCC29 LLY15:LLY29 LVU15:LVU29 MFQ15:MFQ29 MPM15:MPM29 MZI15:MZI29 NJE15:NJE29 NTA15:NTA29 OCW15:OCW29 OMS15:OMS29 OWO15:OWO29 PGK15:PGK29 PQG15:PQG29 QAC15:QAC29 QJY15:QJY29 QTU15:QTU29 RDQ15:RDQ29 RNM15:RNM29 RXI15:RXI29 SHE15:SHE29 SRA15:SRA29 TAW15:TAW29 TKS15:TKS29 TUO15:TUO29 UEK15:UEK29 UOG15:UOG29 UYC15:UYC29 VHY15:VHY29 VRU15:VRU29 WBQ15:WBQ29 WLM15:WLM29 B43:B44 JC7 IW8:IW9 WVO7 WVI8:WVI9 WLS7 WLM8:WLM9 WBW7 WBQ8:WBQ9 VSA7 VRU8:VRU9 VIE7 VHY8:VHY9 UYI7 UYC8:UYC9 UOM7 UOG8:UOG9 UEQ7 UEK8:UEK9 TUU7 TUO8:TUO9 TKY7 TKS8:TKS9 TBC7 TAW8:TAW9 SRG7 SRA8:SRA9 SHK7 SHE8:SHE9 RXO7 RXI8:RXI9 RNS7 RNM8:RNM9 RDW7 RDQ8:RDQ9 QUA7 QTU8:QTU9 QKE7 QJY8:QJY9 QAI7 QAC8:QAC9 PQM7 PQG8:PQG9 PGQ7 PGK8:PGK9 OWU7 OWO8:OWO9 OMY7 OMS8:OMS9 ODC7 OCW8:OCW9 NTG7 NTA8:NTA9 NJK7 NJE8:NJE9 MZO7 MZI8:MZI9 MPS7 MPM8:MPM9 MFW7 MFQ8:MFQ9 LWA7 LVU8:LVU9 LME7 LLY8:LLY9 LCI7 LCC8:LCC9 KSM7 KSG8:KSG9 KIQ7 KIK8:KIK9 JYU7 JYO8:JYO9 JOY7 JOS8:JOS9 JFC7 JEW8:JEW9 IVG7 IVA8:IVA9 ILK7 ILE8:ILE9 IBO7 IBI8:IBI9 HRS7 HRM8:HRM9 HHW7 HHQ8:HHQ9 GYA7 GXU8:GXU9 GOE7 GNY8:GNY9 GEI7 GEC8:GEC9 FUM7 FUG8:FUG9 FKQ7 FKK8:FKK9 FAU7 FAO8:FAO9 EQY7 EQS8:EQS9 EHC7 EGW8:EGW9 DXG7 DXA8:DXA9 DNK7 DNE8:DNE9 DDO7 DDI8:DDI9 CTS7 CTM8:CTM9 CJW7 CJQ8:CJQ9 CAA7 BZU8:BZU9 BQE7 BPY8:BPY9 BGI7 BGC8:BGC9 AWM7 AWG8:AWG9 AMQ7 AMK8:AMK9 ACU7 ACO8:ACO9 SY7 SS8:SS9" xr:uid="{00000000-0002-0000-0A00-000002000000}"/>
    <dataValidation operator="greaterThanOrEqual" allowBlank="1" showInputMessage="1" showErrorMessage="1" prompt="Please use the &quot;Additional Information&quot; field at the bottom of this sheet if more space is needed" sqref="C39" xr:uid="{00000000-0002-0000-0A00-000003000000}"/>
    <dataValidation type="whole" operator="greaterThanOrEqual" allowBlank="1" showInputMessage="1" showErrorMessage="1" sqref="C34:C38" xr:uid="{00000000-0002-0000-0A00-000004000000}">
      <formula1>0</formula1>
    </dataValidation>
    <dataValidation type="whole" operator="greaterThanOrEqual" allowBlank="1" showErrorMessage="1" prompt=" " sqref="C17:D22 C10 D25" xr:uid="{00000000-0002-0000-0A00-000005000000}">
      <formula1>0</formula1>
    </dataValidation>
    <dataValidation type="decimal" operator="greaterThanOrEqual" allowBlank="1" showErrorMessage="1" prompt=" " sqref="C23:D24 C11 D26:D27 C27" xr:uid="{00000000-0002-0000-0A00-000006000000}">
      <formula1>0</formula1>
    </dataValidation>
    <dataValidation type="decimal" operator="greaterThanOrEqual" allowBlank="1" showInputMessage="1" showErrorMessage="1" prompt=" This cell will automatically calculate the total emissions, summing the values in cells C23 and D26" sqref="C28" xr:uid="{00000000-0002-0000-0A00-000007000000}">
      <formula1>0</formula1>
    </dataValidation>
    <dataValidation allowBlank="1" showErrorMessage="1" prompt="If applicable, more than one mitigation option may be counted for a single blowdown event. " sqref="D33:E33" xr:uid="{00000000-0002-0000-0A00-000008000000}"/>
    <dataValidation type="list" operator="greaterThanOrEqual" allowBlank="1" showErrorMessage="1" prompt=" " sqref="D34:D38" xr:uid="{00000000-0002-0000-0A00-000009000000}">
      <formula1>reduction_quantification_methodology</formula1>
    </dataValidation>
  </dataValidations>
  <hyperlinks>
    <hyperlink ref="H4" location="ToC!A1" display="Return to Table of Contents" xr:uid="{00000000-0004-0000-0A00-000000000000}"/>
    <hyperlink ref="H4:J4" location="ToC!B11" display="Return to Table of Contents" xr:uid="{00000000-0004-0000-0A00-000001000000}"/>
    <hyperlink ref="E15" location="'Compressors - Reciprocating'!B6" display="Return to top" xr:uid="{00000000-0004-0000-0A00-000002000000}"/>
    <hyperlink ref="F7" location="'Compressors - Reciprocating'!C17" display="Processing, Transmission, Compression, Storage, LNG Storage, or LNG Import/Export" xr:uid="{00000000-0004-0000-0A00-000003000000}"/>
    <hyperlink ref="D7" location="'Compressors - Reciprocating'!C10" display="Production &amp; Gathering and Boosting" xr:uid="{00000000-0004-0000-0A00-000004000000}"/>
    <hyperlink ref="E32" location="'Compressors - Reciprocating'!B6" display="Return to top" xr:uid="{00000000-0004-0000-0A00-000005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0A00-000006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3969" r:id="rId5" name="Option Button 1">
              <controlPr defaultSize="0" autoFill="0" autoLine="0" autoPict="0">
                <anchor moveWithCells="1">
                  <from>
                    <xdr:col>6</xdr:col>
                    <xdr:colOff>353683</xdr:colOff>
                    <xdr:row>0</xdr:row>
                    <xdr:rowOff>8626</xdr:rowOff>
                  </from>
                  <to>
                    <xdr:col>10</xdr:col>
                    <xdr:colOff>138023</xdr:colOff>
                    <xdr:row>0</xdr:row>
                    <xdr:rowOff>232913</xdr:rowOff>
                  </to>
                </anchor>
              </controlPr>
            </control>
          </mc:Choice>
        </mc:AlternateContent>
        <mc:AlternateContent xmlns:mc="http://schemas.openxmlformats.org/markup-compatibility/2006">
          <mc:Choice Requires="x14">
            <control shapeId="83970" r:id="rId6" name="Option Button 2">
              <controlPr defaultSize="0" autoFill="0" autoLine="0" autoPict="0">
                <anchor moveWithCells="1">
                  <from>
                    <xdr:col>6</xdr:col>
                    <xdr:colOff>353683</xdr:colOff>
                    <xdr:row>1</xdr:row>
                    <xdr:rowOff>146649</xdr:rowOff>
                  </from>
                  <to>
                    <xdr:col>10</xdr:col>
                    <xdr:colOff>138023</xdr:colOff>
                    <xdr:row>1</xdr:row>
                    <xdr:rowOff>362309</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theme="1"/>
    <pageSetUpPr fitToPage="1"/>
  </sheetPr>
  <dimension ref="B1:O27"/>
  <sheetViews>
    <sheetView showGridLines="0" zoomScale="85" zoomScaleNormal="85" workbookViewId="0"/>
  </sheetViews>
  <sheetFormatPr defaultColWidth="9.125" defaultRowHeight="13.6" x14ac:dyDescent="0.2"/>
  <cols>
    <col min="1" max="1" width="4.625" style="18" customWidth="1"/>
    <col min="2" max="2" width="60.625" style="18" customWidth="1"/>
    <col min="3" max="3" width="30.625" style="17" customWidth="1"/>
    <col min="4" max="4" width="30.625" style="18" customWidth="1"/>
    <col min="5" max="5" width="20.625" style="18" customWidth="1"/>
    <col min="6" max="13" width="9.125" style="18"/>
    <col min="14" max="14" width="9.125" style="18" customWidth="1"/>
    <col min="15" max="15" width="9.125" style="18" hidden="1" customWidth="1"/>
    <col min="16" max="17" width="0" style="18" hidden="1" customWidth="1"/>
    <col min="18" max="16384" width="9.125" style="18"/>
  </cols>
  <sheetData>
    <row r="1" spans="2:15" s="26" customFormat="1" ht="19.55" customHeight="1" x14ac:dyDescent="0.25">
      <c r="B1" s="561" t="s">
        <v>552</v>
      </c>
      <c r="C1" s="561"/>
      <c r="D1" s="561"/>
      <c r="E1" s="561"/>
      <c r="F1" s="561"/>
      <c r="H1" s="12" t="s">
        <v>30</v>
      </c>
      <c r="O1" s="431">
        <v>0</v>
      </c>
    </row>
    <row r="2" spans="2:15" s="12" customFormat="1" ht="50.3" customHeight="1" x14ac:dyDescent="0.25">
      <c r="B2" s="562" t="s">
        <v>553</v>
      </c>
      <c r="C2" s="562"/>
      <c r="D2" s="562"/>
      <c r="E2" s="562"/>
      <c r="F2" s="562"/>
      <c r="H2" s="26" t="s">
        <v>31</v>
      </c>
    </row>
    <row r="3" spans="2:15" s="12" customFormat="1" ht="14.3" x14ac:dyDescent="0.25">
      <c r="B3" s="13" t="s">
        <v>2</v>
      </c>
      <c r="C3" s="563" t="s">
        <v>0</v>
      </c>
      <c r="D3" s="563"/>
      <c r="E3" s="27" t="s">
        <v>1</v>
      </c>
    </row>
    <row r="4" spans="2:15" s="15" customFormat="1" ht="14.95" customHeight="1" x14ac:dyDescent="0.25">
      <c r="B4" s="74" t="str">
        <f>IF(PartnerName&lt;&gt;"",PartnerName,"")</f>
        <v>SAMPLE PARTNER</v>
      </c>
      <c r="C4" s="564" t="str">
        <f>IF(FacilityName&lt;&gt;"",FacilityName,"")</f>
        <v>SAMPLE FACILITY</v>
      </c>
      <c r="D4" s="564"/>
      <c r="E4" s="75" t="str">
        <f>ReportYear</f>
        <v>20XX</v>
      </c>
      <c r="G4" s="32"/>
      <c r="H4" s="604" t="s">
        <v>61</v>
      </c>
      <c r="I4" s="604"/>
      <c r="J4" s="604"/>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274" customFormat="1" ht="34.5" customHeight="1" x14ac:dyDescent="0.25">
      <c r="B6" s="272" t="s">
        <v>20</v>
      </c>
      <c r="C6" s="273" t="s">
        <v>108</v>
      </c>
      <c r="E6" s="275"/>
    </row>
    <row r="7" spans="2:15" s="276" customFormat="1" ht="27.85" customHeight="1" thickBot="1" x14ac:dyDescent="0.3">
      <c r="B7" s="346" t="s">
        <v>481</v>
      </c>
      <c r="C7" s="57"/>
      <c r="E7" s="277"/>
    </row>
    <row r="8" spans="2:15" s="12" customFormat="1" ht="27.85" customHeight="1" x14ac:dyDescent="0.25">
      <c r="B8" s="101" t="s">
        <v>339</v>
      </c>
      <c r="C8" s="99"/>
    </row>
    <row r="9" spans="2:15" s="12" customFormat="1" ht="27.85" customHeight="1" x14ac:dyDescent="0.25">
      <c r="B9" s="106" t="s">
        <v>17</v>
      </c>
      <c r="C9" s="105"/>
    </row>
    <row r="10" spans="2:15" s="12" customFormat="1" ht="27.85" customHeight="1" thickBot="1" x14ac:dyDescent="0.3">
      <c r="B10" s="102" t="s">
        <v>12</v>
      </c>
      <c r="C10" s="107"/>
    </row>
    <row r="11" spans="2:15" s="16" customFormat="1" ht="9" customHeight="1" x14ac:dyDescent="0.2">
      <c r="B11" s="56"/>
      <c r="C11" s="56"/>
    </row>
    <row r="12" spans="2:15" s="9" customFormat="1" ht="27.85" customHeight="1" thickBot="1" x14ac:dyDescent="0.35">
      <c r="B12" s="468" t="s">
        <v>583</v>
      </c>
      <c r="C12" s="468"/>
      <c r="D12" s="10"/>
      <c r="E12" s="10"/>
      <c r="F12" s="11"/>
      <c r="G12" s="10"/>
    </row>
    <row r="13" spans="2:15" ht="37.549999999999997" customHeight="1" thickBot="1" x14ac:dyDescent="0.25">
      <c r="B13" s="211" t="s">
        <v>55</v>
      </c>
      <c r="C13" s="232" t="s">
        <v>336</v>
      </c>
      <c r="D13" s="624" t="s">
        <v>337</v>
      </c>
      <c r="E13" s="624"/>
      <c r="F13" s="625"/>
    </row>
    <row r="14" spans="2:15" ht="20.05" customHeight="1" x14ac:dyDescent="0.2">
      <c r="B14" s="216"/>
      <c r="C14" s="217"/>
      <c r="D14" s="605"/>
      <c r="E14" s="605"/>
      <c r="F14" s="572"/>
    </row>
    <row r="15" spans="2:15" ht="20.05" customHeight="1" x14ac:dyDescent="0.2">
      <c r="B15" s="170"/>
      <c r="C15" s="215"/>
      <c r="D15" s="577"/>
      <c r="E15" s="577"/>
      <c r="F15" s="574"/>
    </row>
    <row r="16" spans="2:15" ht="20.05" customHeight="1" x14ac:dyDescent="0.2">
      <c r="B16" s="170"/>
      <c r="C16" s="215"/>
      <c r="D16" s="577"/>
      <c r="E16" s="577"/>
      <c r="F16" s="574"/>
    </row>
    <row r="17" spans="2:7" ht="20.05" customHeight="1" x14ac:dyDescent="0.2">
      <c r="B17" s="170"/>
      <c r="C17" s="215"/>
      <c r="D17" s="577"/>
      <c r="E17" s="577"/>
      <c r="F17" s="574"/>
    </row>
    <row r="18" spans="2:7" ht="20.05" customHeight="1" x14ac:dyDescent="0.2">
      <c r="B18" s="170"/>
      <c r="C18" s="215"/>
      <c r="D18" s="577"/>
      <c r="E18" s="577"/>
      <c r="F18" s="574"/>
    </row>
    <row r="19" spans="2:7" ht="20.05" customHeight="1" x14ac:dyDescent="0.2">
      <c r="B19" s="170"/>
      <c r="C19" s="215"/>
      <c r="D19" s="577"/>
      <c r="E19" s="577"/>
      <c r="F19" s="574"/>
    </row>
    <row r="20" spans="2:7" ht="20.05" customHeight="1" thickBot="1" x14ac:dyDescent="0.25">
      <c r="B20" s="194"/>
      <c r="C20" s="218"/>
      <c r="D20" s="578"/>
      <c r="E20" s="578"/>
      <c r="F20" s="576"/>
    </row>
    <row r="21" spans="2:7" ht="7.5" customHeight="1" thickBot="1" x14ac:dyDescent="0.25">
      <c r="B21" s="309"/>
      <c r="C21" s="309"/>
      <c r="D21" s="371"/>
    </row>
    <row r="22" spans="2:7" ht="18.350000000000001" thickBot="1" x14ac:dyDescent="0.25">
      <c r="B22" s="238" t="s">
        <v>4</v>
      </c>
      <c r="C22" s="220"/>
    </row>
    <row r="23" spans="2:7" ht="9" customHeight="1" x14ac:dyDescent="0.2">
      <c r="B23" s="309"/>
      <c r="C23" s="309"/>
      <c r="D23" s="371"/>
    </row>
    <row r="24" spans="2:7" s="9" customFormat="1" ht="27.85" customHeight="1" x14ac:dyDescent="0.3">
      <c r="B24" s="557" t="s">
        <v>5</v>
      </c>
      <c r="C24" s="557"/>
      <c r="D24" s="10"/>
      <c r="E24" s="10"/>
      <c r="F24" s="11"/>
      <c r="G24" s="10"/>
    </row>
    <row r="25" spans="2:7" s="9" customFormat="1" ht="35" customHeight="1" thickBot="1" x14ac:dyDescent="0.35">
      <c r="B25" s="568" t="s">
        <v>9</v>
      </c>
      <c r="C25" s="568"/>
      <c r="D25" s="28"/>
      <c r="E25" s="10"/>
      <c r="F25" s="11"/>
      <c r="G25" s="10"/>
    </row>
    <row r="26" spans="2:7" ht="64.2" customHeight="1" thickBot="1" x14ac:dyDescent="0.25">
      <c r="B26" s="566"/>
      <c r="C26" s="567"/>
    </row>
    <row r="27" spans="2:7" x14ac:dyDescent="0.2">
      <c r="C27" s="19"/>
    </row>
  </sheetData>
  <sheetProtection password="CA05" sheet="1" objects="1" scenarios="1"/>
  <mergeCells count="16">
    <mergeCell ref="B1:F1"/>
    <mergeCell ref="B2:F2"/>
    <mergeCell ref="C3:D3"/>
    <mergeCell ref="C4:D4"/>
    <mergeCell ref="H4:J4"/>
    <mergeCell ref="B24:C24"/>
    <mergeCell ref="B25:C25"/>
    <mergeCell ref="B26:C26"/>
    <mergeCell ref="D13:F13"/>
    <mergeCell ref="D14:F14"/>
    <mergeCell ref="D15:F15"/>
    <mergeCell ref="D16:F16"/>
    <mergeCell ref="D17:F17"/>
    <mergeCell ref="D18:F18"/>
    <mergeCell ref="D19:F19"/>
    <mergeCell ref="D20:F20"/>
  </mergeCells>
  <conditionalFormatting sqref="B26:C26">
    <cfRule type="expression" dxfId="103" priority="8">
      <formula>AND(Segment_Selection=TRUE,Segment_Distribution=FALSE)</formula>
    </cfRule>
  </conditionalFormatting>
  <conditionalFormatting sqref="B14:C20 C22">
    <cfRule type="expression" dxfId="102" priority="4">
      <formula>AND(NOT(IS_PRODUCTION),NOT(IS_DISTRIBUTION))</formula>
    </cfRule>
  </conditionalFormatting>
  <conditionalFormatting sqref="C8:C10 B26 B14:C20 C22">
    <cfRule type="expression" dxfId="101" priority="3">
      <formula>NOT(IS_PRODUCTION)</formula>
    </cfRule>
  </conditionalFormatting>
  <conditionalFormatting sqref="D14:D20">
    <cfRule type="expression" dxfId="100" priority="2">
      <formula>AND(NOT(IS_PRODUCTION),NOT(IS_DISTRIBUTION))</formula>
    </cfRule>
  </conditionalFormatting>
  <conditionalFormatting sqref="D14:D20">
    <cfRule type="expression" dxfId="99" priority="1">
      <formula>NOT(IS_PRODUCTION)</formula>
    </cfRule>
  </conditionalFormatting>
  <conditionalFormatting sqref="C8:C10 B26 B14:E20 C22">
    <cfRule type="expression" dxfId="98" priority="5">
      <formula>$O$1=2</formula>
    </cfRule>
  </conditionalFormatting>
  <dataValidations count="7">
    <dataValidation type="decimal" operator="greaterThanOrEqual" allowBlank="1" showErrorMessage="1" prompt=" " sqref="C10" xr:uid="{00000000-0002-0000-0B00-000000000000}">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WVI24:WVI25 IW24:IW25 SS24:SS25 ACO24:ACO25 AMK24:AMK25 AWG24:AWG25 BGC24:BGC25 BPY24:BPY25 BZU24:BZU25 CJQ24:CJQ25 CTM24:CTM25 DDI24:DDI25 DNE24:DNE25 DXA24:DXA25 EGW24:EGW25 EQS24:EQS25 FAO24:FAO25 FKK24:FKK25 FUG24:FUG25 GEC24:GEC25 GNY24:GNY25 GXU24:GXU25 HHQ24:HHQ25 HRM24:HRM25 IBI24:IBI25 ILE24:ILE25 IVA24:IVA25 JEW24:JEW25 JOS24:JOS25 JYO24:JYO25 KIK24:KIK25 KSG24:KSG25 LCC24:LCC25 LLY24:LLY25 LVU24:LVU25 MFQ24:MFQ25 MPM24:MPM25 MZI24:MZI25 NJE24:NJE25 NTA24:NTA25 OCW24:OCW25 OMS24:OMS25 OWO24:OWO25 PGK24:PGK25 PQG24:PQG25 QAC24:QAC25 QJY24:QJY25 QTU24:QTU25 RDQ24:RDQ25 RNM24:RNM25 RXI24:RXI25 SHE24:SHE25 SRA24:SRA25 TAW24:TAW25 TKS24:TKS25 TUO24:TUO25 UEK24:UEK25 UOG24:UOG25 UYC24:UYC25 VHY24:VHY25 VRU24:VRU25 WBQ24:WBQ25 WLM24:WLM25 B24:B25 IW11:IW12 WVI11:WVI12 WLM11:WLM12 WBQ11:WBQ12 VRU11:VRU12 VHY11:VHY12 UYC11:UYC12 UOG11:UOG12 UEK11:UEK12 TUO11:TUO12 TKS11:TKS12 TAW11:TAW12 SRA11:SRA12 SHE11:SHE12 RXI11:RXI12 RNM11:RNM12 RDQ11:RDQ12 QTU11:QTU12 QJY11:QJY12 QAC11:QAC12 PQG11:PQG12 PGK11:PGK12 OWO11:OWO12 OMS11:OMS12 OCW11:OCW12 NTA11:NTA12 NJE11:NJE12 MZI11:MZI12 MPM11:MPM12 MFQ11:MFQ12 LVU11:LVU12 LLY11:LLY12 LCC11:LCC12 KSG11:KSG12 KIK11:KIK12 JYO11:JYO12 JOS11:JOS12 JEW11:JEW12 IVA11:IVA12 ILE11:ILE12 IBI11:IBI12 HRM11:HRM12 HHQ11:HHQ12 GXU11:GXU12 GNY11:GNY12 GEC11:GEC12 FUG11:FUG12 FKK11:FKK12 FAO11:FAO12 EQS11:EQS12 EGW11:EGW12 DXA11:DXA12 DNE11:DNE12 DDI11:DDI12 CTM11:CTM12 CJQ11:CJQ12 BZU11:BZU12 BPY11:BPY12 BGC11:BGC12 AWG11:AWG12 AMK11:AMK12 ACO11:ACO12 SS11:SS12 B12" xr:uid="{00000000-0002-0000-0B00-000001000000}"/>
    <dataValidation allowBlank="1" showErrorMessage="1" sqref="B8:B10 B23:C23 B14:B21 C21" xr:uid="{00000000-0002-0000-0B00-000002000000}"/>
    <dataValidation allowBlank="1" showErrorMessage="1" prompt="If applicable, more than one mitigation option may be counted for a single blowdown event. " sqref="B22 B13:D13" xr:uid="{00000000-0002-0000-0B00-000003000000}"/>
    <dataValidation type="decimal" operator="greaterThanOrEqual" allowBlank="1" showErrorMessage="1" sqref="D23 C22 D21" xr:uid="{00000000-0002-0000-0B00-000004000000}">
      <formula1>0</formula1>
    </dataValidation>
    <dataValidation type="whole" operator="greaterThanOrEqual" allowBlank="1" showErrorMessage="1" prompt=" " sqref="C8:C9" xr:uid="{00000000-0002-0000-0B00-000005000000}">
      <formula1>0</formula1>
    </dataValidation>
    <dataValidation type="list" allowBlank="1" showErrorMessage="1" sqref="C14:C20" xr:uid="{00000000-0002-0000-0B00-000006000000}">
      <formula1>reduction_quantification_methodology</formula1>
    </dataValidation>
  </dataValidations>
  <hyperlinks>
    <hyperlink ref="H4" location="ToC!A11" display="Return to Table of Contents" xr:uid="{00000000-0004-0000-0B00-000000000000}"/>
    <hyperlink ref="H4:J4" location="ToC!B12" display="Return to Table of Contents" xr:uid="{00000000-0004-0000-0B00-000001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0B00-000002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4993" r:id="rId5" name="Option Button 1">
              <controlPr defaultSize="0" autoFill="0" autoLine="0" autoPict="0">
                <anchor moveWithCells="1">
                  <from>
                    <xdr:col>6</xdr:col>
                    <xdr:colOff>353683</xdr:colOff>
                    <xdr:row>0</xdr:row>
                    <xdr:rowOff>0</xdr:rowOff>
                  </from>
                  <to>
                    <xdr:col>9</xdr:col>
                    <xdr:colOff>517585</xdr:colOff>
                    <xdr:row>0</xdr:row>
                    <xdr:rowOff>232913</xdr:rowOff>
                  </to>
                </anchor>
              </controlPr>
            </control>
          </mc:Choice>
        </mc:AlternateContent>
        <mc:AlternateContent xmlns:mc="http://schemas.openxmlformats.org/markup-compatibility/2006">
          <mc:Choice Requires="x14">
            <control shapeId="84994" r:id="rId6" name="Option Button 2">
              <controlPr defaultSize="0" autoFill="0" autoLine="0" autoPict="0">
                <anchor moveWithCells="1">
                  <from>
                    <xdr:col>6</xdr:col>
                    <xdr:colOff>362309</xdr:colOff>
                    <xdr:row>1</xdr:row>
                    <xdr:rowOff>146649</xdr:rowOff>
                  </from>
                  <to>
                    <xdr:col>9</xdr:col>
                    <xdr:colOff>517585</xdr:colOff>
                    <xdr:row>1</xdr:row>
                    <xdr:rowOff>370936</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1"/>
    <pageSetUpPr fitToPage="1"/>
  </sheetPr>
  <dimension ref="B1:O29"/>
  <sheetViews>
    <sheetView showGridLines="0" zoomScale="85" zoomScaleNormal="85" workbookViewId="0"/>
  </sheetViews>
  <sheetFormatPr defaultColWidth="9.125" defaultRowHeight="13.6" x14ac:dyDescent="0.2"/>
  <cols>
    <col min="1" max="1" width="4.625" style="18" customWidth="1"/>
    <col min="2" max="2" width="60.625" style="18" customWidth="1"/>
    <col min="3" max="3" width="30.625" style="17" customWidth="1"/>
    <col min="4" max="4" width="30.625" style="18" customWidth="1"/>
    <col min="5" max="5" width="20.625" style="18" customWidth="1"/>
    <col min="6" max="14" width="9.125" style="18"/>
    <col min="15" max="15" width="9.125" style="18" hidden="1" customWidth="1"/>
    <col min="16" max="17" width="0" style="18" hidden="1" customWidth="1"/>
    <col min="18" max="16384" width="9.125" style="18"/>
  </cols>
  <sheetData>
    <row r="1" spans="2:15" s="26" customFormat="1" ht="19.55" customHeight="1" x14ac:dyDescent="0.25">
      <c r="B1" s="561" t="s">
        <v>552</v>
      </c>
      <c r="C1" s="561"/>
      <c r="D1" s="561"/>
      <c r="E1" s="561"/>
      <c r="F1" s="561"/>
      <c r="H1" s="12" t="s">
        <v>30</v>
      </c>
      <c r="O1" s="431">
        <v>0</v>
      </c>
    </row>
    <row r="2" spans="2:15" s="12" customFormat="1" ht="47.25" customHeight="1" x14ac:dyDescent="0.25">
      <c r="B2" s="562" t="s">
        <v>553</v>
      </c>
      <c r="C2" s="562"/>
      <c r="D2" s="562"/>
      <c r="E2" s="562"/>
      <c r="F2" s="562"/>
      <c r="H2" s="26" t="s">
        <v>31</v>
      </c>
    </row>
    <row r="3" spans="2:15" s="12" customFormat="1" ht="14.3" x14ac:dyDescent="0.25">
      <c r="B3" s="13" t="s">
        <v>2</v>
      </c>
      <c r="C3" s="563" t="s">
        <v>0</v>
      </c>
      <c r="D3" s="563"/>
      <c r="E3" s="27" t="s">
        <v>1</v>
      </c>
    </row>
    <row r="4" spans="2:15" s="15" customFormat="1" x14ac:dyDescent="0.25">
      <c r="B4" s="74" t="str">
        <f>IF(PartnerName&lt;&gt;"",PartnerName,"")</f>
        <v>SAMPLE PARTNER</v>
      </c>
      <c r="C4" s="564" t="str">
        <f>IF(FacilityName&lt;&gt;"",FacilityName,"")</f>
        <v>SAMPLE FACILITY</v>
      </c>
      <c r="D4" s="564"/>
      <c r="E4" s="75" t="str">
        <f>ReportYear</f>
        <v>20XX</v>
      </c>
      <c r="G4" s="32"/>
      <c r="H4" s="604" t="s">
        <v>61</v>
      </c>
      <c r="I4" s="604"/>
      <c r="J4" s="604"/>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274" customFormat="1" ht="32.950000000000003" customHeight="1" x14ac:dyDescent="0.25">
      <c r="B6" s="272" t="s">
        <v>23</v>
      </c>
      <c r="C6" s="273" t="s">
        <v>265</v>
      </c>
      <c r="G6" s="275"/>
    </row>
    <row r="7" spans="2:15" s="16" customFormat="1" ht="9" customHeight="1" x14ac:dyDescent="0.2">
      <c r="B7" s="29"/>
      <c r="C7" s="29"/>
    </row>
    <row r="8" spans="2:15" s="9" customFormat="1" ht="27.85" customHeight="1" thickBot="1" x14ac:dyDescent="0.35">
      <c r="B8" s="557" t="s">
        <v>479</v>
      </c>
      <c r="C8" s="557"/>
      <c r="D8" s="10"/>
      <c r="E8" s="10"/>
      <c r="F8" s="11"/>
      <c r="G8" s="10"/>
    </row>
    <row r="9" spans="2:15" s="9" customFormat="1" ht="30.1" customHeight="1" x14ac:dyDescent="0.3">
      <c r="B9" s="101" t="s">
        <v>545</v>
      </c>
      <c r="C9" s="111"/>
      <c r="D9" s="10"/>
      <c r="E9" s="10"/>
      <c r="F9" s="11"/>
      <c r="G9" s="10"/>
    </row>
    <row r="10" spans="2:15" s="9" customFormat="1" ht="30.1" customHeight="1" x14ac:dyDescent="0.3">
      <c r="B10" s="106" t="s">
        <v>579</v>
      </c>
      <c r="C10" s="479"/>
      <c r="D10" s="10"/>
      <c r="E10" s="10"/>
      <c r="F10" s="11"/>
      <c r="G10" s="10"/>
    </row>
    <row r="11" spans="2:15" s="9" customFormat="1" ht="30.1" customHeight="1" x14ac:dyDescent="0.3">
      <c r="B11" s="444" t="s">
        <v>580</v>
      </c>
      <c r="C11" s="479"/>
      <c r="D11" s="10"/>
      <c r="E11" s="10"/>
      <c r="F11" s="11"/>
      <c r="G11" s="10"/>
    </row>
    <row r="12" spans="2:15" s="12" customFormat="1" ht="30.1" customHeight="1" thickBot="1" x14ac:dyDescent="0.3">
      <c r="B12" s="102" t="s">
        <v>12</v>
      </c>
      <c r="C12" s="107"/>
      <c r="E12" s="565"/>
      <c r="F12" s="565"/>
      <c r="G12" s="565"/>
      <c r="H12" s="565"/>
      <c r="I12" s="565"/>
    </row>
    <row r="13" spans="2:15" s="9" customFormat="1" ht="9" customHeight="1" x14ac:dyDescent="0.3">
      <c r="D13" s="10"/>
      <c r="E13" s="10"/>
      <c r="F13" s="11"/>
      <c r="G13" s="10"/>
    </row>
    <row r="14" spans="2:15" s="9" customFormat="1" ht="27.85" customHeight="1" thickBot="1" x14ac:dyDescent="0.35">
      <c r="B14" s="468" t="s">
        <v>583</v>
      </c>
      <c r="C14" s="468"/>
      <c r="D14" s="10"/>
      <c r="E14" s="10"/>
      <c r="F14" s="11"/>
      <c r="G14" s="10"/>
    </row>
    <row r="15" spans="2:15" ht="29.25" thickBot="1" x14ac:dyDescent="0.25">
      <c r="B15" s="137" t="s">
        <v>95</v>
      </c>
      <c r="C15" s="166" t="s">
        <v>336</v>
      </c>
      <c r="D15" s="579" t="s">
        <v>337</v>
      </c>
      <c r="E15" s="579"/>
      <c r="F15" s="570"/>
    </row>
    <row r="16" spans="2:15" ht="17.350000000000001" customHeight="1" x14ac:dyDescent="0.2">
      <c r="B16" s="169"/>
      <c r="C16" s="230"/>
      <c r="D16" s="626"/>
      <c r="E16" s="626"/>
      <c r="F16" s="627"/>
    </row>
    <row r="17" spans="2:7" ht="17.350000000000001" customHeight="1" x14ac:dyDescent="0.2">
      <c r="B17" s="170"/>
      <c r="C17" s="215"/>
      <c r="D17" s="628"/>
      <c r="E17" s="628"/>
      <c r="F17" s="629"/>
    </row>
    <row r="18" spans="2:7" ht="17.350000000000001" customHeight="1" x14ac:dyDescent="0.2">
      <c r="B18" s="170"/>
      <c r="C18" s="215"/>
      <c r="D18" s="628"/>
      <c r="E18" s="628"/>
      <c r="F18" s="629"/>
    </row>
    <row r="19" spans="2:7" ht="17.350000000000001" customHeight="1" x14ac:dyDescent="0.2">
      <c r="B19" s="170"/>
      <c r="C19" s="215"/>
      <c r="D19" s="628"/>
      <c r="E19" s="628"/>
      <c r="F19" s="629"/>
    </row>
    <row r="20" spans="2:7" ht="17.350000000000001" customHeight="1" x14ac:dyDescent="0.2">
      <c r="B20" s="170"/>
      <c r="C20" s="215"/>
      <c r="D20" s="628"/>
      <c r="E20" s="628"/>
      <c r="F20" s="629"/>
    </row>
    <row r="21" spans="2:7" ht="17.350000000000001" customHeight="1" x14ac:dyDescent="0.2">
      <c r="B21" s="170"/>
      <c r="C21" s="215"/>
      <c r="D21" s="628"/>
      <c r="E21" s="628"/>
      <c r="F21" s="629"/>
    </row>
    <row r="22" spans="2:7" ht="17.350000000000001" customHeight="1" thickBot="1" x14ac:dyDescent="0.25">
      <c r="B22" s="194"/>
      <c r="C22" s="218"/>
      <c r="D22" s="630"/>
      <c r="E22" s="630"/>
      <c r="F22" s="631"/>
    </row>
    <row r="23" spans="2:7" ht="5.95" customHeight="1" thickBot="1" x14ac:dyDescent="0.25">
      <c r="C23" s="19"/>
    </row>
    <row r="24" spans="2:7" ht="18.350000000000001" thickBot="1" x14ac:dyDescent="0.25">
      <c r="B24" s="238" t="s">
        <v>4</v>
      </c>
      <c r="C24" s="220"/>
    </row>
    <row r="25" spans="2:7" ht="9" customHeight="1" x14ac:dyDescent="0.2">
      <c r="C25" s="19"/>
    </row>
    <row r="26" spans="2:7" s="9" customFormat="1" ht="27.85" customHeight="1" x14ac:dyDescent="0.3">
      <c r="B26" s="557" t="s">
        <v>5</v>
      </c>
      <c r="C26" s="557"/>
      <c r="D26" s="10"/>
      <c r="E26" s="10"/>
      <c r="F26" s="11"/>
      <c r="G26" s="10"/>
    </row>
    <row r="27" spans="2:7" s="9" customFormat="1" ht="35" customHeight="1" thickBot="1" x14ac:dyDescent="0.35">
      <c r="B27" s="568" t="s">
        <v>9</v>
      </c>
      <c r="C27" s="568"/>
      <c r="D27" s="28"/>
      <c r="E27" s="10"/>
      <c r="F27" s="11"/>
      <c r="G27" s="10"/>
    </row>
    <row r="28" spans="2:7" ht="64.2" customHeight="1" thickBot="1" x14ac:dyDescent="0.25">
      <c r="B28" s="566"/>
      <c r="C28" s="567"/>
    </row>
    <row r="29" spans="2:7" x14ac:dyDescent="0.2">
      <c r="C29" s="19"/>
    </row>
  </sheetData>
  <sheetProtection password="CA05" sheet="1" objects="1" scenarios="1"/>
  <mergeCells count="18">
    <mergeCell ref="B8:C8"/>
    <mergeCell ref="B28:C28"/>
    <mergeCell ref="E12:I12"/>
    <mergeCell ref="B26:C26"/>
    <mergeCell ref="B27:C27"/>
    <mergeCell ref="D15:F15"/>
    <mergeCell ref="D16:F16"/>
    <mergeCell ref="D17:F17"/>
    <mergeCell ref="D18:F18"/>
    <mergeCell ref="D19:F19"/>
    <mergeCell ref="D20:F20"/>
    <mergeCell ref="D21:F21"/>
    <mergeCell ref="D22:F22"/>
    <mergeCell ref="B1:F1"/>
    <mergeCell ref="B2:F2"/>
    <mergeCell ref="C3:D3"/>
    <mergeCell ref="C4:D4"/>
    <mergeCell ref="H4:J4"/>
  </mergeCells>
  <conditionalFormatting sqref="C9 B16:F22 C24 B28 C10:C12">
    <cfRule type="expression" dxfId="97" priority="16">
      <formula>$O$1=2</formula>
    </cfRule>
  </conditionalFormatting>
  <conditionalFormatting sqref="C12 B16:F22 C24 B28">
    <cfRule type="expression" dxfId="96" priority="7">
      <formula>AND(NOT(IS_GATHERING),NOT(IS_DISTRIBUTION))</formula>
    </cfRule>
  </conditionalFormatting>
  <conditionalFormatting sqref="C9">
    <cfRule type="expression" dxfId="95" priority="6">
      <formula>AND(NOT(IS_GATHERING))</formula>
    </cfRule>
  </conditionalFormatting>
  <conditionalFormatting sqref="C10:C11">
    <cfRule type="expression" dxfId="94" priority="1">
      <formula>AND(NOT(IS_DISTRIBUTION))</formula>
    </cfRule>
  </conditionalFormatting>
  <dataValidations count="6">
    <dataValidation allowBlank="1" showErrorMessage="1" sqref="B16:B22" xr:uid="{00000000-0002-0000-0C00-000000000000}"/>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IW8:IW11 SS8:SS11 ACO8:ACO11 AMK8:AMK11 AWG8:AWG11 BGC8:BGC11 BPY8:BPY11 BZU8:BZU11 CJQ8:CJQ11 CTM8:CTM11 DDI8:DDI11 DNE8:DNE11 DXA8:DXA11 EGW8:EGW11 EQS8:EQS11 FAO8:FAO11 FKK8:FKK11 FUG8:FUG11 GEC8:GEC11 GNY8:GNY11 GXU8:GXU11 HHQ8:HHQ11 HRM8:HRM11 IBI8:IBI11 ILE8:ILE11 IVA8:IVA11 JEW8:JEW11 JOS8:JOS11 JYO8:JYO11 KIK8:KIK11 KSG8:KSG11 LCC8:LCC11 LLY8:LLY11 LVU8:LVU11 MFQ8:MFQ11 MPM8:MPM11 MZI8:MZI11 NJE8:NJE11 NTA8:NTA11 OCW8:OCW11 OMS8:OMS11 OWO8:OWO11 PGK8:PGK11 PQG8:PQG11 QAC8:QAC11 QJY8:QJY11 QTU8:QTU11 RDQ8:RDQ11 RNM8:RNM11 RXI8:RXI11 SHE8:SHE11 SRA8:SRA11 TAW8:TAW11 TKS8:TKS11 TUO8:TUO11 UEK8:UEK11 UOG8:UOG11 UYC8:UYC11 VHY8:VHY11 VRU8:VRU11 WBQ8:WBQ11 WLM8:WLM11 WVI8:WVI11 IW13:IW14 SS13:SS14 ACO13:ACO14 AMK13:AMK14 AWG13:AWG14 BGC13:BGC14 BPY13:BPY14 BZU13:BZU14 CJQ13:CJQ14 CTM13:CTM14 DDI13:DDI14 DNE13:DNE14 DXA13:DXA14 EGW13:EGW14 EQS13:EQS14 FAO13:FAO14 FKK13:FKK14 FUG13:FUG14 GEC13:GEC14 GNY13:GNY14 GXU13:GXU14 HHQ13:HHQ14 HRM13:HRM14 IBI13:IBI14 ILE13:ILE14 IVA13:IVA14 JEW13:JEW14 JOS13:JOS14 JYO13:JYO14 KIK13:KIK14 KSG13:KSG14 LCC13:LCC14 LLY13:LLY14 LVU13:LVU14 MFQ13:MFQ14 MPM13:MPM14 MZI13:MZI14 NJE13:NJE14 NTA13:NTA14 OCW13:OCW14 OMS13:OMS14 OWO13:OWO14 PGK13:PGK14 PQG13:PQG14 QAC13:QAC14 QJY13:QJY14 QTU13:QTU14 RDQ13:RDQ14 RNM13:RNM14 RXI13:RXI14 SHE13:SHE14 SRA13:SRA14 TAW13:TAW14 TKS13:TKS14 TUO13:TUO14 UEK13:UEK14 UOG13:UOG14 UYC13:UYC14 VHY13:VHY14 VRU13:VRU14 WBQ13:WBQ14 WLM13:WLM14 B14 WVI13:WVI14 WVI26:WVI27 IW26:IW27 SS26:SS27 ACO26:ACO27 AMK26:AMK27 AWG26:AWG27 BGC26:BGC27 BPY26:BPY27 BZU26:BZU27 CJQ26:CJQ27 CTM26:CTM27 DDI26:DDI27 DNE26:DNE27 DXA26:DXA27 EGW26:EGW27 EQS26:EQS27 FAO26:FAO27 FKK26:FKK27 FUG26:FUG27 GEC26:GEC27 GNY26:GNY27 GXU26:GXU27 HHQ26:HHQ27 HRM26:HRM27 IBI26:IBI27 ILE26:ILE27 IVA26:IVA27 JEW26:JEW27 JOS26:JOS27 JYO26:JYO27 KIK26:KIK27 KSG26:KSG27 LCC26:LCC27 LLY26:LLY27 LVU26:LVU27 MFQ26:MFQ27 MPM26:MPM27 MZI26:MZI27 NJE26:NJE27 NTA26:NTA27 OCW26:OCW27 OMS26:OMS27 OWO26:OWO27 PGK26:PGK27 PQG26:PQG27 QAC26:QAC27 QJY26:QJY27 QTU26:QTU27 RDQ26:RDQ27 RNM26:RNM27 RXI26:RXI27 SHE26:SHE27 SRA26:SRA27 TAW26:TAW27 TKS26:TKS27 TUO26:TUO27 UEK26:UEK27 UOG26:UOG27 UYC26:UYC27 VHY26:VHY27 VRU26:VRU27 WBQ26:WBQ27 WLM26:WLM27 B26:B27 B6:B8" xr:uid="{00000000-0002-0000-0C00-000001000000}"/>
    <dataValidation type="decimal" operator="greaterThanOrEqual" allowBlank="1" showInputMessage="1" showErrorMessage="1" sqref="C9:C12" xr:uid="{00000000-0002-0000-0C00-000002000000}">
      <formula1>0</formula1>
    </dataValidation>
    <dataValidation allowBlank="1" showErrorMessage="1" prompt="If applicable, more than one mitigation option may be counted for a single blowdown event. " sqref="B24 B15:D15" xr:uid="{00000000-0002-0000-0C00-000004000000}"/>
    <dataValidation type="decimal" operator="greaterThanOrEqual" allowBlank="1" showErrorMessage="1" sqref="C24" xr:uid="{00000000-0002-0000-0C00-000005000000}">
      <formula1>0</formula1>
    </dataValidation>
    <dataValidation type="list" allowBlank="1" showErrorMessage="1" sqref="C16:C22" xr:uid="{00000000-0002-0000-0C00-000006000000}">
      <formula1>reduction_quantification_methodology</formula1>
    </dataValidation>
  </dataValidations>
  <hyperlinks>
    <hyperlink ref="H4" location="ToC!A1" display="Return to Table of Contents" xr:uid="{00000000-0004-0000-0C00-000000000000}"/>
    <hyperlink ref="H4:J4" location="ToC!B13" display="Return to Table of Contents" xr:uid="{00000000-0004-0000-0C00-000001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0C00-000002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8849" r:id="rId5" name="Option Button 1">
              <controlPr defaultSize="0" autoFill="0" autoLine="0" autoPict="0">
                <anchor moveWithCells="1">
                  <from>
                    <xdr:col>6</xdr:col>
                    <xdr:colOff>353683</xdr:colOff>
                    <xdr:row>0</xdr:row>
                    <xdr:rowOff>0</xdr:rowOff>
                  </from>
                  <to>
                    <xdr:col>9</xdr:col>
                    <xdr:colOff>422694</xdr:colOff>
                    <xdr:row>1</xdr:row>
                    <xdr:rowOff>34506</xdr:rowOff>
                  </to>
                </anchor>
              </controlPr>
            </control>
          </mc:Choice>
        </mc:AlternateContent>
        <mc:AlternateContent xmlns:mc="http://schemas.openxmlformats.org/markup-compatibility/2006">
          <mc:Choice Requires="x14">
            <control shapeId="78850" r:id="rId6" name="Option Button 2">
              <controlPr defaultSize="0" autoFill="0" autoLine="0" autoPict="0">
                <anchor moveWithCells="1">
                  <from>
                    <xdr:col>6</xdr:col>
                    <xdr:colOff>353683</xdr:colOff>
                    <xdr:row>1</xdr:row>
                    <xdr:rowOff>120770</xdr:rowOff>
                  </from>
                  <to>
                    <xdr:col>9</xdr:col>
                    <xdr:colOff>232913</xdr:colOff>
                    <xdr:row>1</xdr:row>
                    <xdr:rowOff>362309</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theme="1"/>
    <pageSetUpPr fitToPage="1"/>
  </sheetPr>
  <dimension ref="B1:Q101"/>
  <sheetViews>
    <sheetView showGridLines="0" zoomScale="85" zoomScaleNormal="85" workbookViewId="0"/>
  </sheetViews>
  <sheetFormatPr defaultColWidth="9.125" defaultRowHeight="13.6" x14ac:dyDescent="0.2"/>
  <cols>
    <col min="1" max="1" width="4.625" style="18" customWidth="1"/>
    <col min="2" max="2" width="60.625" style="18" customWidth="1"/>
    <col min="3" max="3" width="30.625" style="17" customWidth="1"/>
    <col min="4" max="4" width="30.625" style="18" customWidth="1"/>
    <col min="5" max="5" width="29.625" style="18" customWidth="1"/>
    <col min="6" max="13" width="9.125" style="18"/>
    <col min="14" max="14" width="36.625" style="18" customWidth="1"/>
    <col min="15" max="15" width="9.125" style="18" hidden="1" customWidth="1"/>
    <col min="16" max="16" width="0" style="18" hidden="1" customWidth="1"/>
    <col min="17" max="17" width="15.5" style="18" hidden="1" customWidth="1"/>
    <col min="18" max="16384" width="9.125" style="18"/>
  </cols>
  <sheetData>
    <row r="1" spans="2:16" s="26" customFormat="1" ht="19.55" customHeight="1" x14ac:dyDescent="0.25">
      <c r="B1" s="561" t="s">
        <v>552</v>
      </c>
      <c r="C1" s="561"/>
      <c r="D1" s="561"/>
      <c r="E1" s="561"/>
      <c r="F1" s="561"/>
      <c r="H1" s="12" t="s">
        <v>30</v>
      </c>
      <c r="O1" s="431">
        <v>0</v>
      </c>
    </row>
    <row r="2" spans="2:16" s="12" customFormat="1" ht="40.6" customHeight="1" x14ac:dyDescent="0.25">
      <c r="B2" s="562" t="s">
        <v>553</v>
      </c>
      <c r="C2" s="562"/>
      <c r="D2" s="562"/>
      <c r="E2" s="562"/>
      <c r="F2" s="562"/>
      <c r="H2" s="26" t="s">
        <v>31</v>
      </c>
    </row>
    <row r="3" spans="2:16" s="12" customFormat="1" ht="14.3" x14ac:dyDescent="0.25">
      <c r="B3" s="13" t="s">
        <v>2</v>
      </c>
      <c r="C3" s="563" t="s">
        <v>0</v>
      </c>
      <c r="D3" s="563"/>
      <c r="E3" s="27" t="s">
        <v>1</v>
      </c>
      <c r="M3" s="298"/>
    </row>
    <row r="4" spans="2:16" s="15" customFormat="1" x14ac:dyDescent="0.25">
      <c r="B4" s="30" t="str">
        <f>IF(PartnerName&lt;&gt;"",PartnerName,"")</f>
        <v>SAMPLE PARTNER</v>
      </c>
      <c r="C4" s="619" t="str">
        <f>IF(FacilityName&lt;&gt;"",FacilityName,"")</f>
        <v>SAMPLE FACILITY</v>
      </c>
      <c r="D4" s="619"/>
      <c r="E4" s="14" t="str">
        <f>ReportYear</f>
        <v>20XX</v>
      </c>
      <c r="G4" s="32"/>
      <c r="H4" s="604" t="s">
        <v>61</v>
      </c>
      <c r="I4" s="604"/>
      <c r="J4" s="604"/>
    </row>
    <row r="5" spans="2:16" s="16" customFormat="1" ht="14.3" customHeight="1" x14ac:dyDescent="0.25">
      <c r="B5" s="25" t="str">
        <f>IFERROR(IF(_xlfn.SINGLE(Segment_Selection)=TRUE,IF(_xlfn.SINGLE(Segment_Distribution)=TRUE,"","This source is not required to be reported for the industry segment selected"),""),"")</f>
        <v/>
      </c>
      <c r="C5" s="20"/>
    </row>
    <row r="6" spans="2:16" s="274" customFormat="1" ht="32.950000000000003" customHeight="1" x14ac:dyDescent="0.25">
      <c r="B6" s="272" t="s">
        <v>21</v>
      </c>
      <c r="C6" s="273" t="s">
        <v>109</v>
      </c>
    </row>
    <row r="7" spans="2:16" s="16" customFormat="1" ht="9" customHeight="1" x14ac:dyDescent="0.2">
      <c r="B7" s="29"/>
      <c r="C7" s="29"/>
    </row>
    <row r="8" spans="2:16" s="16" customFormat="1" ht="27.85" customHeight="1" thickBot="1" x14ac:dyDescent="0.25">
      <c r="B8" s="334" t="s">
        <v>501</v>
      </c>
    </row>
    <row r="9" spans="2:16" s="16" customFormat="1" ht="27.85" customHeight="1" thickBot="1" x14ac:dyDescent="0.25">
      <c r="B9" s="306"/>
      <c r="C9" s="211" t="s">
        <v>442</v>
      </c>
      <c r="D9" s="211" t="s">
        <v>443</v>
      </c>
      <c r="E9" s="211" t="s">
        <v>444</v>
      </c>
      <c r="G9" s="351" t="s">
        <v>462</v>
      </c>
    </row>
    <row r="10" spans="2:16" s="16" customFormat="1" ht="30.1" customHeight="1" x14ac:dyDescent="0.2">
      <c r="B10" s="101" t="s">
        <v>96</v>
      </c>
      <c r="C10" s="99"/>
      <c r="D10" s="99"/>
      <c r="E10" s="349"/>
      <c r="F10" s="314"/>
      <c r="G10" s="635" t="s">
        <v>325</v>
      </c>
      <c r="H10" s="635"/>
      <c r="I10" s="635"/>
      <c r="J10" s="635"/>
      <c r="K10" s="635"/>
      <c r="L10" s="635"/>
      <c r="M10" s="635"/>
      <c r="N10" s="635"/>
      <c r="O10" s="315"/>
      <c r="P10" s="315"/>
    </row>
    <row r="11" spans="2:16" s="16" customFormat="1" ht="30.1" customHeight="1" x14ac:dyDescent="0.2">
      <c r="B11" s="106" t="s">
        <v>463</v>
      </c>
      <c r="C11" s="350"/>
      <c r="D11" s="350"/>
      <c r="E11" s="105"/>
      <c r="F11" s="313"/>
      <c r="G11" s="313" t="s">
        <v>464</v>
      </c>
      <c r="I11" s="206"/>
    </row>
    <row r="12" spans="2:16" s="16" customFormat="1" ht="30.1" customHeight="1" x14ac:dyDescent="0.2">
      <c r="B12" s="106" t="s">
        <v>97</v>
      </c>
      <c r="C12" s="105"/>
      <c r="D12" s="105"/>
      <c r="E12" s="105"/>
    </row>
    <row r="13" spans="2:16" s="16" customFormat="1" ht="30.1" customHeight="1" x14ac:dyDescent="0.2">
      <c r="B13" s="106" t="s">
        <v>98</v>
      </c>
      <c r="C13" s="105"/>
      <c r="D13" s="105"/>
      <c r="E13" s="105"/>
    </row>
    <row r="14" spans="2:16" s="16" customFormat="1" ht="39.1" customHeight="1" x14ac:dyDescent="0.2">
      <c r="B14" s="97" t="s">
        <v>99</v>
      </c>
      <c r="C14" s="112"/>
      <c r="D14" s="112"/>
      <c r="E14" s="112"/>
    </row>
    <row r="15" spans="2:16" s="16" customFormat="1" ht="39.1" customHeight="1" thickBot="1" x14ac:dyDescent="0.25">
      <c r="B15" s="98" t="s">
        <v>100</v>
      </c>
      <c r="C15" s="107"/>
      <c r="D15" s="107"/>
      <c r="E15" s="107"/>
    </row>
    <row r="16" spans="2:16" s="16" customFormat="1" ht="9" customHeight="1" x14ac:dyDescent="0.2">
      <c r="B16" s="56"/>
      <c r="C16" s="56"/>
    </row>
    <row r="17" spans="2:7" s="16" customFormat="1" ht="38.25" customHeight="1" thickBot="1" x14ac:dyDescent="0.25">
      <c r="B17" s="334" t="s">
        <v>480</v>
      </c>
      <c r="C17" s="636" t="s">
        <v>502</v>
      </c>
      <c r="D17" s="636"/>
      <c r="E17" s="636"/>
    </row>
    <row r="18" spans="2:7" s="16" customFormat="1" ht="30.1" customHeight="1" x14ac:dyDescent="0.2">
      <c r="B18" s="101" t="s">
        <v>546</v>
      </c>
      <c r="C18" s="480"/>
    </row>
    <row r="19" spans="2:7" s="16" customFormat="1" ht="39.1" customHeight="1" thickBot="1" x14ac:dyDescent="0.25">
      <c r="B19" s="98" t="s">
        <v>101</v>
      </c>
      <c r="C19" s="107"/>
    </row>
    <row r="20" spans="2:7" s="16" customFormat="1" ht="9" customHeight="1" x14ac:dyDescent="0.2">
      <c r="B20" s="56"/>
      <c r="C20" s="56"/>
    </row>
    <row r="21" spans="2:7" s="9" customFormat="1" ht="27.85" customHeight="1" thickBot="1" x14ac:dyDescent="0.35">
      <c r="B21" s="468" t="s">
        <v>589</v>
      </c>
      <c r="C21" s="468"/>
      <c r="D21" s="10"/>
      <c r="E21" s="10"/>
      <c r="F21" s="11"/>
      <c r="G21" s="10"/>
    </row>
    <row r="22" spans="2:7" s="9" customFormat="1" ht="29.25" thickBot="1" x14ac:dyDescent="0.25">
      <c r="B22" s="79"/>
      <c r="C22" s="211" t="s">
        <v>147</v>
      </c>
      <c r="D22" s="232" t="s">
        <v>336</v>
      </c>
      <c r="E22" s="232" t="s">
        <v>337</v>
      </c>
      <c r="F22" s="16"/>
      <c r="G22" s="16"/>
    </row>
    <row r="23" spans="2:7" s="9" customFormat="1" ht="29.25" customHeight="1" x14ac:dyDescent="0.2">
      <c r="B23" s="80" t="s">
        <v>256</v>
      </c>
      <c r="C23" s="221"/>
      <c r="D23" s="217"/>
      <c r="E23" s="467"/>
      <c r="F23" s="12"/>
      <c r="G23" s="12"/>
    </row>
    <row r="24" spans="2:7" s="12" customFormat="1" ht="29.25" customHeight="1" x14ac:dyDescent="0.2">
      <c r="B24" s="121" t="s">
        <v>156</v>
      </c>
      <c r="C24" s="226"/>
      <c r="D24" s="215"/>
      <c r="E24" s="456"/>
      <c r="F24" s="16"/>
      <c r="G24" s="16"/>
    </row>
    <row r="25" spans="2:7" s="12" customFormat="1" ht="30.1" customHeight="1" x14ac:dyDescent="0.3">
      <c r="B25" s="121" t="s">
        <v>157</v>
      </c>
      <c r="C25" s="226"/>
      <c r="D25" s="215"/>
      <c r="E25" s="456"/>
      <c r="F25" s="11"/>
      <c r="G25" s="10"/>
    </row>
    <row r="26" spans="2:7" s="12" customFormat="1" ht="23.95" customHeight="1" thickBot="1" x14ac:dyDescent="0.35">
      <c r="B26" s="88" t="s">
        <v>22</v>
      </c>
      <c r="C26" s="632"/>
      <c r="D26" s="633"/>
      <c r="E26" s="634"/>
      <c r="F26" s="11"/>
      <c r="G26" s="10"/>
    </row>
    <row r="27" spans="2:7" s="16" customFormat="1" ht="9" customHeight="1" thickBot="1" x14ac:dyDescent="0.25">
      <c r="B27" s="236"/>
      <c r="C27" s="236"/>
      <c r="F27" s="18"/>
      <c r="G27" s="18"/>
    </row>
    <row r="28" spans="2:7" s="12" customFormat="1" ht="30.1" customHeight="1" thickBot="1" x14ac:dyDescent="0.25">
      <c r="B28" s="231" t="s">
        <v>4</v>
      </c>
      <c r="C28" s="220"/>
      <c r="F28" s="18"/>
      <c r="G28" s="18"/>
    </row>
    <row r="29" spans="2:7" s="16" customFormat="1" ht="9" customHeight="1" x14ac:dyDescent="0.2">
      <c r="B29" s="77"/>
      <c r="C29" s="77"/>
      <c r="F29" s="18"/>
      <c r="G29" s="18"/>
    </row>
    <row r="30" spans="2:7" s="9" customFormat="1" ht="27.85" customHeight="1" x14ac:dyDescent="0.2">
      <c r="B30" s="557" t="s">
        <v>5</v>
      </c>
      <c r="C30" s="557"/>
      <c r="D30" s="10"/>
      <c r="E30" s="10"/>
      <c r="F30" s="18"/>
      <c r="G30" s="18"/>
    </row>
    <row r="31" spans="2:7" s="9" customFormat="1" ht="35" customHeight="1" thickBot="1" x14ac:dyDescent="0.25">
      <c r="B31" s="568" t="s">
        <v>9</v>
      </c>
      <c r="C31" s="568"/>
      <c r="D31" s="28"/>
      <c r="E31" s="10"/>
      <c r="F31" s="18"/>
      <c r="G31" s="18"/>
    </row>
    <row r="32" spans="2:7" ht="64.2" customHeight="1" thickBot="1" x14ac:dyDescent="0.25">
      <c r="B32" s="566"/>
      <c r="C32" s="567"/>
    </row>
    <row r="33" spans="3:3" x14ac:dyDescent="0.2">
      <c r="C33" s="19"/>
    </row>
    <row r="101" spans="3:3" x14ac:dyDescent="0.2">
      <c r="C101" s="17">
        <f>'Dehydrator Vents'!C2</f>
        <v>0</v>
      </c>
    </row>
  </sheetData>
  <sheetProtection password="CA05" sheet="1" objects="1" scenarios="1"/>
  <mergeCells count="11">
    <mergeCell ref="H4:J4"/>
    <mergeCell ref="B32:C32"/>
    <mergeCell ref="C26:E26"/>
    <mergeCell ref="B1:F1"/>
    <mergeCell ref="B2:F2"/>
    <mergeCell ref="C3:D3"/>
    <mergeCell ref="C4:D4"/>
    <mergeCell ref="G10:N10"/>
    <mergeCell ref="C17:E17"/>
    <mergeCell ref="B30:C30"/>
    <mergeCell ref="B31:C31"/>
  </mergeCells>
  <conditionalFormatting sqref="C10:C15 B32 C23:E25 C28">
    <cfRule type="expression" dxfId="93" priority="11" stopIfTrue="1">
      <formula>AND(NOT(IS_PRODUCTION),NOT(IS_GATHERING),NOT(IS_PROCESSING),NOT(IS_TRANSCOMPRESSION),NOT(IS_STORAGE))</formula>
    </cfRule>
  </conditionalFormatting>
  <conditionalFormatting sqref="C26">
    <cfRule type="expression" dxfId="92" priority="28">
      <formula>OR($C$25&lt;=0,ISBLANK($C$25))</formula>
    </cfRule>
  </conditionalFormatting>
  <conditionalFormatting sqref="C28">
    <cfRule type="expression" dxfId="91" priority="20" stopIfTrue="1">
      <formula>AND(NOT(IS_PRODUCTION),NOT(IS_GATHERING),NOT(IS_PROCESSING),NOT(IS_TRANSCOMPRESSION),NOT(IS_STORAGE))</formula>
    </cfRule>
  </conditionalFormatting>
  <conditionalFormatting sqref="C23:E25 C28 C10:C15 C18:C19 B32 C26">
    <cfRule type="expression" dxfId="90" priority="25">
      <formula>$O$1=2</formula>
    </cfRule>
  </conditionalFormatting>
  <conditionalFormatting sqref="D10:D15">
    <cfRule type="expression" dxfId="89" priority="7" stopIfTrue="1">
      <formula>AND(NOT(IS_PRODUCTION),NOT(IS_GATHERING),NOT(IS_PROCESSING),NOT(IS_TRANSCOMPRESSION),NOT(IS_STORAGE))</formula>
    </cfRule>
  </conditionalFormatting>
  <conditionalFormatting sqref="D10:D15">
    <cfRule type="expression" dxfId="88" priority="9">
      <formula>$O$1=2</formula>
    </cfRule>
  </conditionalFormatting>
  <conditionalFormatting sqref="E10:E15">
    <cfRule type="expression" dxfId="87" priority="3" stopIfTrue="1">
      <formula>AND(NOT(IS_PRODUCTION),NOT(IS_GATHERING),NOT(IS_PROCESSING),NOT(IS_TRANSCOMPRESSION),NOT(IS_STORAGE))</formula>
    </cfRule>
  </conditionalFormatting>
  <conditionalFormatting sqref="E10:E15">
    <cfRule type="expression" dxfId="86" priority="5">
      <formula>$O$1=2</formula>
    </cfRule>
  </conditionalFormatting>
  <conditionalFormatting sqref="E11:E15">
    <cfRule type="expression" dxfId="85" priority="6">
      <formula>GHGRP_Facility</formula>
    </cfRule>
  </conditionalFormatting>
  <conditionalFormatting sqref="C10 C12:C15">
    <cfRule type="expression" dxfId="84" priority="26">
      <formula>GHGRP_Facility</formula>
    </cfRule>
  </conditionalFormatting>
  <conditionalFormatting sqref="D10 D12:D15">
    <cfRule type="expression" dxfId="83" priority="10">
      <formula>GHGRP_Facility</formula>
    </cfRule>
  </conditionalFormatting>
  <conditionalFormatting sqref="C18:C19">
    <cfRule type="expression" dxfId="82" priority="2">
      <formula>AND(NOT(IS_TRANSCOMPRESSION),NOT(IS_STORAGE))</formula>
    </cfRule>
  </conditionalFormatting>
  <conditionalFormatting sqref="C26:E26">
    <cfRule type="expression" dxfId="81" priority="1">
      <formula>AND(NOT(IS_TRANSCOMPRESSION),NOT(IS_STORAGE))</formula>
    </cfRule>
  </conditionalFormatting>
  <dataValidations count="6">
    <dataValidation type="decimal" operator="greaterThanOrEqual" allowBlank="1" showInputMessage="1" showErrorMessage="1" sqref="C14:E15 C19 C28 C18" xr:uid="{00000000-0002-0000-0D00-000000000000}">
      <formula1>0</formula1>
    </dataValidation>
    <dataValidation operator="greaterThanOrEqual" allowBlank="1" showErrorMessage="1" prompt=" " sqref="C26" xr:uid="{00000000-0002-0000-0D00-000001000000}"/>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WVI29:WVI31 IW29:IW31 SS29:SS31 ACO29:ACO31 AMK29:AMK31 AWG29:AWG31 BGC29:BGC31 BPY29:BPY31 BZU29:BZU31 CJQ29:CJQ31 CTM29:CTM31 DDI29:DDI31 DNE29:DNE31 DXA29:DXA31 EGW29:EGW31 EQS29:EQS31 FAO29:FAO31 FKK29:FKK31 FUG29:FUG31 GEC29:GEC31 GNY29:GNY31 GXU29:GXU31 HHQ29:HHQ31 HRM29:HRM31 IBI29:IBI31 ILE29:ILE31 IVA29:IVA31 JEW29:JEW31 JOS29:JOS31 JYO29:JYO31 KIK29:KIK31 KSG29:KSG31 LCC29:LCC31 LLY29:LLY31 LVU29:LVU31 MFQ29:MFQ31 MPM29:MPM31 MZI29:MZI31 NJE29:NJE31 NTA29:NTA31 OCW29:OCW31 OMS29:OMS31 OWO29:OWO31 PGK29:PGK31 PQG29:PQG31 QAC29:QAC31 QJY29:QJY31 QTU29:QTU31 RDQ29:RDQ31 RNM29:RNM31 RXI29:RXI31 SHE29:SHE31 SRA29:SRA31 TAW29:TAW31 TKS29:TKS31 TUO29:TUO31 UEK29:UEK31 UOG29:UOG31 UYC29:UYC31 VHY29:VHY31 VRU29:VRU31 WBQ29:WBQ31 WLM29:WLM31 B30:B31 SS7:SS23 B8:B9 B17 IW7:IW23 WVI7:WVI23 WLM7:WLM23 WBQ7:WBQ23 VRU7:VRU23 VHY7:VHY23 UYC7:UYC23 UOG7:UOG23 UEK7:UEK23 TUO7:TUO23 TKS7:TKS23 TAW7:TAW23 SRA7:SRA23 SHE7:SHE23 RXI7:RXI23 RNM7:RNM23 RDQ7:RDQ23 QTU7:QTU23 QJY7:QJY23 QAC7:QAC23 PQG7:PQG23 PGK7:PGK23 OWO7:OWO23 OMS7:OMS23 OCW7:OCW23 NTA7:NTA23 NJE7:NJE23 MZI7:MZI23 MPM7:MPM23 MFQ7:MFQ23 LVU7:LVU23 LLY7:LLY23 LCC7:LCC23 KSG7:KSG23 KIK7:KIK23 JYO7:JYO23 JOS7:JOS23 JEW7:JEW23 IVA7:IVA23 ILE7:ILE23 IBI7:IBI23 HRM7:HRM23 HHQ7:HHQ23 GXU7:GXU23 GNY7:GNY23 GEC7:GEC23 FUG7:FUG23 FKK7:FKK23 FAO7:FAO23 EQS7:EQS23 EGW7:EGW23 DXA7:DXA23 DNE7:DNE23 DDI7:DDI23 CTM7:CTM23 CJQ7:CJQ23 BZU7:BZU23 BPY7:BPY23 BGC7:BGC23 AWG7:AWG23 AMK7:AMK23 ACO7:ACO23 B21:B22 SS27 IW27 WVI27 WLM27 WBQ27 VRU27 VHY27 UYC27 UOG27 UEK27 TUO27 TKS27 TAW27 SRA27 SHE27 RXI27 RNM27 RDQ27 QTU27 QJY27 QAC27 PQG27 PGK27 OWO27 OMS27 OCW27 NTA27 NJE27 MZI27 MPM27 MFQ27 LVU27 LLY27 LCC27 KSG27 KIK27 JYO27 JOS27 JEW27 IVA27 ILE27 IBI27 HRM27 HHQ27 GXU27 GNY27 GEC27 FUG27 FKK27 FAO27 EQS27 EGW27 DXA27 DNE27 DDI27 CTM27 CJQ27 BZU27 BPY27 BGC27 AWG27 AMK27 ACO27" xr:uid="{00000000-0002-0000-0D00-000002000000}"/>
    <dataValidation type="whole" operator="greaterThanOrEqual" allowBlank="1" showInputMessage="1" showErrorMessage="1" sqref="C10:E13 C23:C25" xr:uid="{00000000-0002-0000-0D00-000003000000}">
      <formula1>0</formula1>
    </dataValidation>
    <dataValidation allowBlank="1" showErrorMessage="1" prompt="If applicable, more than one mitigation option may be counted for a single blowdown event. " sqref="D22:E22" xr:uid="{00000000-0002-0000-0D00-000004000000}"/>
    <dataValidation type="list" operator="greaterThanOrEqual" allowBlank="1" showErrorMessage="1" prompt=" " sqref="D23:D25" xr:uid="{00000000-0002-0000-0D00-000005000000}">
      <formula1>reduction_quantification_methodology</formula1>
    </dataValidation>
  </dataValidations>
  <hyperlinks>
    <hyperlink ref="H4" location="ToC!A12" display="Return to Table of Contents" xr:uid="{00000000-0004-0000-0D00-000000000000}"/>
    <hyperlink ref="H4:J4" location="ToC!B14" display="Return to Table of Contents" xr:uid="{00000000-0004-0000-0D00-000001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0D00-000002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0897" r:id="rId5" name="Option Button 1">
              <controlPr defaultSize="0" autoFill="0" autoLine="0" autoPict="0">
                <anchor moveWithCells="1">
                  <from>
                    <xdr:col>6</xdr:col>
                    <xdr:colOff>301925</xdr:colOff>
                    <xdr:row>0</xdr:row>
                    <xdr:rowOff>0</xdr:rowOff>
                  </from>
                  <to>
                    <xdr:col>9</xdr:col>
                    <xdr:colOff>526211</xdr:colOff>
                    <xdr:row>0</xdr:row>
                    <xdr:rowOff>224287</xdr:rowOff>
                  </to>
                </anchor>
              </controlPr>
            </control>
          </mc:Choice>
        </mc:AlternateContent>
        <mc:AlternateContent xmlns:mc="http://schemas.openxmlformats.org/markup-compatibility/2006">
          <mc:Choice Requires="x14">
            <control shapeId="80898" r:id="rId6" name="Option Button 2">
              <controlPr defaultSize="0" autoFill="0" autoLine="0" autoPict="0">
                <anchor moveWithCells="1">
                  <from>
                    <xdr:col>6</xdr:col>
                    <xdr:colOff>301925</xdr:colOff>
                    <xdr:row>1</xdr:row>
                    <xdr:rowOff>155275</xdr:rowOff>
                  </from>
                  <to>
                    <xdr:col>9</xdr:col>
                    <xdr:colOff>526211</xdr:colOff>
                    <xdr:row>1</xdr:row>
                    <xdr:rowOff>370936</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theme="1"/>
    <pageSetUpPr fitToPage="1"/>
  </sheetPr>
  <dimension ref="B1:O37"/>
  <sheetViews>
    <sheetView showGridLines="0" zoomScale="85" zoomScaleNormal="85" workbookViewId="0">
      <selection activeCell="C10" sqref="C10"/>
    </sheetView>
  </sheetViews>
  <sheetFormatPr defaultColWidth="9.125" defaultRowHeight="13.6" x14ac:dyDescent="0.2"/>
  <cols>
    <col min="1" max="1" width="4.625" style="18" customWidth="1"/>
    <col min="2" max="2" width="60.625" style="18" customWidth="1"/>
    <col min="3" max="3" width="30.625" style="17" customWidth="1"/>
    <col min="4" max="4" width="36" style="18" bestFit="1" customWidth="1"/>
    <col min="5" max="5" width="20.625" style="18" customWidth="1"/>
    <col min="6" max="13" width="9.125" style="18"/>
    <col min="14" max="14" width="9.125" style="18" customWidth="1"/>
    <col min="15" max="15" width="9.125" style="18" hidden="1" customWidth="1"/>
    <col min="16" max="17" width="0" style="18" hidden="1" customWidth="1"/>
    <col min="18" max="16384" width="9.125" style="18"/>
  </cols>
  <sheetData>
    <row r="1" spans="2:15" s="26" customFormat="1" ht="19.55" customHeight="1" x14ac:dyDescent="0.25">
      <c r="B1" s="561" t="s">
        <v>552</v>
      </c>
      <c r="C1" s="561"/>
      <c r="D1" s="561"/>
      <c r="E1" s="561"/>
      <c r="F1" s="561"/>
      <c r="H1" s="12" t="s">
        <v>30</v>
      </c>
      <c r="O1" s="431">
        <v>0</v>
      </c>
    </row>
    <row r="2" spans="2:15" s="12" customFormat="1" ht="45" customHeight="1" x14ac:dyDescent="0.25">
      <c r="B2" s="562" t="s">
        <v>553</v>
      </c>
      <c r="C2" s="562"/>
      <c r="D2" s="562"/>
      <c r="E2" s="562"/>
      <c r="F2" s="562"/>
      <c r="H2" s="26" t="s">
        <v>31</v>
      </c>
    </row>
    <row r="3" spans="2:15" s="12" customFormat="1" ht="14.95" thickBot="1" x14ac:dyDescent="0.3">
      <c r="B3" s="13" t="s">
        <v>2</v>
      </c>
      <c r="C3" s="637" t="s">
        <v>0</v>
      </c>
      <c r="D3" s="637"/>
      <c r="E3" s="27" t="s">
        <v>1</v>
      </c>
    </row>
    <row r="4" spans="2:15" s="15" customFormat="1" ht="14.3" thickBot="1" x14ac:dyDescent="0.3">
      <c r="B4" s="141" t="str">
        <f>IF(PartnerName&lt;&gt;"",PartnerName,"")</f>
        <v>SAMPLE PARTNER</v>
      </c>
      <c r="C4" s="638" t="str">
        <f>IF(FacilityName&lt;&gt;"",FacilityName,"")</f>
        <v>SAMPLE FACILITY</v>
      </c>
      <c r="D4" s="638"/>
      <c r="E4" s="142" t="str">
        <f>ReportYear</f>
        <v>20XX</v>
      </c>
      <c r="G4" s="32"/>
      <c r="H4" s="604" t="s">
        <v>61</v>
      </c>
      <c r="I4" s="604"/>
      <c r="J4" s="604"/>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16" customFormat="1" ht="18.350000000000001" x14ac:dyDescent="0.25">
      <c r="B6" s="54" t="s">
        <v>81</v>
      </c>
      <c r="C6" s="57" t="s">
        <v>111</v>
      </c>
      <c r="E6" s="250"/>
    </row>
    <row r="7" spans="2:15" s="265" customFormat="1" ht="8.35" customHeight="1" x14ac:dyDescent="0.25">
      <c r="B7" s="266"/>
      <c r="C7" s="269"/>
      <c r="D7" s="270"/>
      <c r="E7" s="271"/>
      <c r="G7" s="270"/>
    </row>
    <row r="8" spans="2:15" s="9" customFormat="1" ht="9" customHeight="1" thickBot="1" x14ac:dyDescent="0.35">
      <c r="C8" s="79"/>
      <c r="D8" s="10"/>
      <c r="E8" s="10"/>
      <c r="F8" s="11"/>
      <c r="G8" s="10"/>
    </row>
    <row r="9" spans="2:15" s="9" customFormat="1" ht="27.85" customHeight="1" thickBot="1" x14ac:dyDescent="0.35">
      <c r="B9" s="297" t="s">
        <v>482</v>
      </c>
      <c r="C9" s="137" t="s">
        <v>158</v>
      </c>
      <c r="D9" s="239" t="s">
        <v>575</v>
      </c>
      <c r="E9" s="10"/>
      <c r="F9" s="11"/>
      <c r="G9" s="10"/>
    </row>
    <row r="10" spans="2:15" s="12" customFormat="1" ht="23.3" customHeight="1" x14ac:dyDescent="0.25">
      <c r="B10" s="101" t="s">
        <v>159</v>
      </c>
      <c r="C10" s="376"/>
      <c r="D10" s="157"/>
    </row>
    <row r="11" spans="2:15" s="12" customFormat="1" ht="23.3" customHeight="1" x14ac:dyDescent="0.25">
      <c r="B11" s="106" t="s">
        <v>160</v>
      </c>
      <c r="C11" s="366"/>
      <c r="D11" s="112"/>
    </row>
    <row r="12" spans="2:15" s="12" customFormat="1" ht="23.3" customHeight="1" x14ac:dyDescent="0.25">
      <c r="B12" s="106" t="s">
        <v>161</v>
      </c>
      <c r="C12" s="366"/>
      <c r="D12" s="112"/>
    </row>
    <row r="13" spans="2:15" s="12" customFormat="1" ht="23.3" customHeight="1" x14ac:dyDescent="0.25">
      <c r="B13" s="106" t="s">
        <v>162</v>
      </c>
      <c r="C13" s="366"/>
      <c r="D13" s="112"/>
    </row>
    <row r="14" spans="2:15" s="12" customFormat="1" ht="27.85" thickBot="1" x14ac:dyDescent="0.3">
      <c r="B14" s="102" t="s">
        <v>170</v>
      </c>
      <c r="C14" s="331"/>
      <c r="D14" s="107"/>
    </row>
    <row r="15" spans="2:15" s="9" customFormat="1" ht="9" customHeight="1" thickBot="1" x14ac:dyDescent="0.35">
      <c r="B15" s="79"/>
      <c r="C15" s="79"/>
      <c r="D15" s="10"/>
      <c r="E15" s="10"/>
      <c r="F15" s="11"/>
      <c r="G15" s="10"/>
    </row>
    <row r="16" spans="2:15" s="9" customFormat="1" ht="27.85" customHeight="1" thickBot="1" x14ac:dyDescent="0.35">
      <c r="B16" s="297" t="s">
        <v>483</v>
      </c>
      <c r="C16" s="211" t="s">
        <v>166</v>
      </c>
      <c r="D16" s="244" t="s">
        <v>575</v>
      </c>
      <c r="E16" s="10"/>
      <c r="F16" s="11"/>
      <c r="G16" s="10"/>
    </row>
    <row r="17" spans="2:7" s="12" customFormat="1" ht="23.3" customHeight="1" x14ac:dyDescent="0.25">
      <c r="B17" s="101" t="s">
        <v>163</v>
      </c>
      <c r="C17" s="131"/>
      <c r="D17" s="111"/>
    </row>
    <row r="18" spans="2:7" s="12" customFormat="1" ht="23.3" customHeight="1" x14ac:dyDescent="0.25">
      <c r="B18" s="106" t="s">
        <v>164</v>
      </c>
      <c r="C18" s="81"/>
      <c r="D18" s="112"/>
    </row>
    <row r="19" spans="2:7" s="12" customFormat="1" ht="23.3" customHeight="1" x14ac:dyDescent="0.25">
      <c r="B19" s="97" t="s">
        <v>165</v>
      </c>
      <c r="C19" s="81"/>
      <c r="D19" s="112"/>
    </row>
    <row r="20" spans="2:7" s="12" customFormat="1" ht="23.3" customHeight="1" x14ac:dyDescent="0.25">
      <c r="B20" s="106" t="s">
        <v>167</v>
      </c>
      <c r="C20" s="81"/>
      <c r="D20" s="112"/>
    </row>
    <row r="21" spans="2:7" s="12" customFormat="1" ht="23.3" customHeight="1" x14ac:dyDescent="0.25">
      <c r="B21" s="106" t="s">
        <v>168</v>
      </c>
      <c r="C21" s="81"/>
      <c r="D21" s="112"/>
    </row>
    <row r="22" spans="2:7" s="12" customFormat="1" ht="39.1" customHeight="1" thickBot="1" x14ac:dyDescent="0.3">
      <c r="B22" s="102" t="s">
        <v>169</v>
      </c>
      <c r="C22" s="130"/>
      <c r="D22" s="107"/>
    </row>
    <row r="23" spans="2:7" s="9" customFormat="1" ht="9" customHeight="1" x14ac:dyDescent="0.3">
      <c r="B23" s="55"/>
      <c r="C23" s="55"/>
      <c r="D23" s="10"/>
      <c r="E23" s="10"/>
      <c r="F23" s="11"/>
      <c r="G23" s="10"/>
    </row>
    <row r="24" spans="2:7" s="9" customFormat="1" ht="27.85" customHeight="1" thickBot="1" x14ac:dyDescent="0.35">
      <c r="B24" s="468" t="s">
        <v>589</v>
      </c>
      <c r="C24" s="468"/>
      <c r="D24" s="10"/>
      <c r="E24" s="10"/>
      <c r="F24" s="11"/>
      <c r="G24" s="10"/>
    </row>
    <row r="25" spans="2:7" s="12" customFormat="1" ht="21.1" customHeight="1" thickBot="1" x14ac:dyDescent="0.3">
      <c r="B25" s="596" t="s">
        <v>89</v>
      </c>
      <c r="C25" s="597"/>
    </row>
    <row r="26" spans="2:7" s="12" customFormat="1" ht="33.799999999999997" customHeight="1" x14ac:dyDescent="0.25">
      <c r="B26" s="138" t="s">
        <v>93</v>
      </c>
      <c r="C26" s="481"/>
    </row>
    <row r="27" spans="2:7" s="12" customFormat="1" ht="47.25" customHeight="1" x14ac:dyDescent="0.25">
      <c r="B27" s="143" t="s">
        <v>453</v>
      </c>
      <c r="C27" s="479"/>
    </row>
    <row r="28" spans="2:7" s="12" customFormat="1" ht="30.1" customHeight="1" thickBot="1" x14ac:dyDescent="0.3">
      <c r="B28" s="139" t="s">
        <v>91</v>
      </c>
      <c r="C28" s="144"/>
    </row>
    <row r="29" spans="2:7" s="12" customFormat="1" ht="18.7" customHeight="1" thickBot="1" x14ac:dyDescent="0.3">
      <c r="B29" s="596" t="s">
        <v>90</v>
      </c>
      <c r="C29" s="597"/>
    </row>
    <row r="30" spans="2:7" s="12" customFormat="1" ht="35.35" customHeight="1" x14ac:dyDescent="0.25">
      <c r="B30" s="138" t="s">
        <v>94</v>
      </c>
      <c r="C30" s="134"/>
    </row>
    <row r="31" spans="2:7" s="12" customFormat="1" ht="40.75" x14ac:dyDescent="0.25">
      <c r="B31" s="143" t="s">
        <v>547</v>
      </c>
      <c r="C31" s="135"/>
    </row>
    <row r="32" spans="2:7" s="12" customFormat="1" ht="30.1" customHeight="1" thickBot="1" x14ac:dyDescent="0.3">
      <c r="B32" s="139" t="s">
        <v>92</v>
      </c>
      <c r="C32" s="144"/>
    </row>
    <row r="33" spans="2:7" s="9" customFormat="1" ht="9" customHeight="1" x14ac:dyDescent="0.3">
      <c r="D33" s="10"/>
      <c r="E33" s="10"/>
      <c r="F33" s="11"/>
      <c r="G33" s="10"/>
    </row>
    <row r="34" spans="2:7" s="9" customFormat="1" ht="27.85" customHeight="1" x14ac:dyDescent="0.3">
      <c r="B34" s="557" t="s">
        <v>5</v>
      </c>
      <c r="C34" s="557"/>
      <c r="D34" s="10"/>
      <c r="E34" s="10"/>
      <c r="F34" s="11"/>
      <c r="G34" s="10"/>
    </row>
    <row r="35" spans="2:7" s="9" customFormat="1" ht="35" customHeight="1" thickBot="1" x14ac:dyDescent="0.35">
      <c r="B35" s="568" t="s">
        <v>9</v>
      </c>
      <c r="C35" s="568"/>
      <c r="D35" s="28"/>
      <c r="E35" s="10"/>
      <c r="F35" s="11"/>
      <c r="G35" s="10"/>
    </row>
    <row r="36" spans="2:7" ht="64.2" customHeight="1" thickBot="1" x14ac:dyDescent="0.25">
      <c r="B36" s="566"/>
      <c r="C36" s="567"/>
    </row>
    <row r="37" spans="2:7" x14ac:dyDescent="0.2">
      <c r="C37" s="19"/>
    </row>
  </sheetData>
  <sheetProtection password="CA05" sheet="1" objects="1" scenarios="1"/>
  <mergeCells count="10">
    <mergeCell ref="H4:J4"/>
    <mergeCell ref="B1:F1"/>
    <mergeCell ref="B2:F2"/>
    <mergeCell ref="C3:D3"/>
    <mergeCell ref="C4:D4"/>
    <mergeCell ref="B35:C35"/>
    <mergeCell ref="B36:C36"/>
    <mergeCell ref="B25:C25"/>
    <mergeCell ref="B29:C29"/>
    <mergeCell ref="B34:C34"/>
  </mergeCells>
  <conditionalFormatting sqref="C26:C28 C30:C32 B36 C10:D14 C17:D22">
    <cfRule type="expression" dxfId="80" priority="1">
      <formula>$O$1=2</formula>
    </cfRule>
    <cfRule type="expression" dxfId="79" priority="2" stopIfTrue="1">
      <formula>AND(NOT(IS_DISTRIBUTION))</formula>
    </cfRule>
  </conditionalFormatting>
  <conditionalFormatting sqref="C10:D13 C18:D21">
    <cfRule type="expression" dxfId="78" priority="7">
      <formula>GHGRP_Facility</formula>
    </cfRule>
  </conditionalFormatting>
  <dataValidations count="3">
    <dataValidation type="decimal" operator="greaterThanOrEqual" allowBlank="1" showInputMessage="1" showErrorMessage="1" sqref="C32" xr:uid="{00000000-0002-0000-0E00-000000000000}">
      <formula1>0</formula1>
    </dataValidation>
    <dataValidation type="decimal" operator="greaterThanOrEqual" allowBlank="1" showErrorMessage="1" prompt=" " sqref="C30:C31 C10:D14 C17:D22 C26:C28" xr:uid="{00000000-0002-0000-0E00-000001000000}">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IW33:IW35 SS33:SS35 ACO33:ACO35 AMK33:AMK35 AWG33:AWG35 BGC33:BGC35 BPY33:BPY35 BZU33:BZU35 CJQ33:CJQ35 CTM33:CTM35 DDI33:DDI35 DNE33:DNE35 DXA33:DXA35 EGW33:EGW35 EQS33:EQS35 FAO33:FAO35 FKK33:FKK35 FUG33:FUG35 GEC33:GEC35 GNY33:GNY35 GXU33:GXU35 HHQ33:HHQ35 HRM33:HRM35 IBI33:IBI35 ILE33:ILE35 IVA33:IVA35 JEW33:JEW35 JOS33:JOS35 JYO33:JYO35 KIK33:KIK35 KSG33:KSG35 LCC33:LCC35 LLY33:LLY35 LVU33:LVU35 MFQ33:MFQ35 MPM33:MPM35 MZI33:MZI35 NJE33:NJE35 NTA33:NTA35 OCW33:OCW35 OMS33:OMS35 OWO33:OWO35 PGK33:PGK35 PQG33:PQG35 QAC33:QAC35 QJY33:QJY35 QTU33:QTU35 RDQ33:RDQ35 RNM33:RNM35 RXI33:RXI35 SHE33:SHE35 SRA33:SRA35 TAW33:TAW35 TKS33:TKS35 TUO33:TUO35 UEK33:UEK35 UOG33:UOG35 UYC33:UYC35 VHY33:VHY35 VRU33:VRU35 WBQ33:WBQ35 WLM33:WLM35 WVI33:WVI35 SS15:SS16 AMK23:AMK24 AWG23:AWG24 BGC23:BGC24 BPY23:BPY24 BZU23:BZU24 CJQ23:CJQ24 CTM23:CTM24 DDI23:DDI24 DNE23:DNE24 DXA23:DXA24 EGW23:EGW24 EQS23:EQS24 FAO23:FAO24 FKK23:FKK24 FUG23:FUG24 GEC23:GEC24 GNY23:GNY24 GXU23:GXU24 HHQ23:HHQ24 HRM23:HRM24 IBI23:IBI24 ILE23:ILE24 IVA23:IVA24 JEW23:JEW24 JOS23:JOS24 JYO23:JYO24 KIK23:KIK24 KSG23:KSG24 LCC23:LCC24 LLY23:LLY24 LVU23:LVU24 MFQ23:MFQ24 MPM23:MPM24 MZI23:MZI24 NJE23:NJE24 NTA23:NTA24 OCW23:OCW24 OMS23:OMS24 OWO23:OWO24 PGK23:PGK24 PQG23:PQG24 QAC23:QAC24 QJY23:QJY24 QTU23:QTU24 RDQ23:RDQ24 RNM23:RNM24 RXI23:RXI24 SHE23:SHE24 SRA23:SRA24 TAW23:TAW24 TKS23:TKS24 TUO23:TUO24 UEK23:UEK24 UOG23:UOG24 UYC23:UYC24 VHY23:VHY24 VRU23:VRU24 WBQ23:WBQ24 WLM23:WLM24 WVI23:WVI24 IW23:IW24 SS23:SS24 B23:B24 SS7:SS9 ACO23:ACO24 IW7:IW9 WVI7:WVI9 WLM7:WLM9 WBQ7:WBQ9 VRU7:VRU9 VHY7:VHY9 UYC7:UYC9 UOG7:UOG9 UEK7:UEK9 TUO7:TUO9 TKS7:TKS9 TAW7:TAW9 SRA7:SRA9 SHE7:SHE9 RXI7:RXI9 RNM7:RNM9 RDQ7:RDQ9 QTU7:QTU9 QJY7:QJY9 QAC7:QAC9 PQG7:PQG9 PGK7:PGK9 OWO7:OWO9 OMS7:OMS9 OCW7:OCW9 NTA7:NTA9 NJE7:NJE9 MZI7:MZI9 MPM7:MPM9 MFQ7:MFQ9 LVU7:LVU9 LLY7:LLY9 LCC7:LCC9 KSG7:KSG9 KIK7:KIK9 JYO7:JYO9 JOS7:JOS9 JEW7:JEW9 IVA7:IVA9 ILE7:ILE9 IBI7:IBI9 HRM7:HRM9 HHQ7:HHQ9 GXU7:GXU9 GNY7:GNY9 GEC7:GEC9 FUG7:FUG9 FKK7:FKK9 FAO7:FAO9 EQS7:EQS9 EGW7:EGW9 DXA7:DXA9 DNE7:DNE9 DDI7:DDI9 CTM7:CTM9 CJQ7:CJQ9 BZU7:BZU9 BPY7:BPY9 BGC7:BGC9 AWG7:AWG9 AMK7:AMK9 ACO7:ACO9 B9 B15:B16 ACO15:ACO16 AMK15:AMK16 AWG15:AWG16 BGC15:BGC16 BPY15:BPY16 BZU15:BZU16 CJQ15:CJQ16 CTM15:CTM16 DDI15:DDI16 DNE15:DNE16 DXA15:DXA16 EGW15:EGW16 EQS15:EQS16 FAO15:FAO16 FKK15:FKK16 FUG15:FUG16 GEC15:GEC16 GNY15:GNY16 GXU15:GXU16 HHQ15:HHQ16 HRM15:HRM16 IBI15:IBI16 ILE15:ILE16 IVA15:IVA16 JEW15:JEW16 JOS15:JOS16 JYO15:JYO16 KIK15:KIK16 KSG15:KSG16 LCC15:LCC16 LLY15:LLY16 LVU15:LVU16 MFQ15:MFQ16 MPM15:MPM16 MZI15:MZI16 NJE15:NJE16 NTA15:NTA16 OCW15:OCW16 OMS15:OMS16 OWO15:OWO16 PGK15:PGK16 PQG15:PQG16 QAC15:QAC16 QJY15:QJY16 QTU15:QTU16 RDQ15:RDQ16 RNM15:RNM16 RXI15:RXI16 SHE15:SHE16 SRA15:SRA16 TAW15:TAW16 TKS15:TKS16 TUO15:TUO16 UEK15:UEK16 UOG15:UOG16 UYC15:UYC16 VHY15:VHY16 VRU15:VRU16 WBQ15:WBQ16 WLM15:WLM16 WVI15:WVI16 IW15:IW16 B34:B35" xr:uid="{00000000-0002-0000-0E00-000002000000}"/>
  </dataValidations>
  <hyperlinks>
    <hyperlink ref="H4" location="ToC!A1" display="Return to Table of Contents" xr:uid="{00000000-0004-0000-0E00-000000000000}"/>
    <hyperlink ref="H4:J4" location="ToC!B15" display="Return to Table of Contents" xr:uid="{00000000-0004-0000-0E00-000001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0E00-000002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2705" r:id="rId5" name="Option Button 1">
              <controlPr defaultSize="0" autoFill="0" autoLine="0" autoPict="0">
                <anchor moveWithCells="1">
                  <from>
                    <xdr:col>6</xdr:col>
                    <xdr:colOff>301925</xdr:colOff>
                    <xdr:row>0</xdr:row>
                    <xdr:rowOff>0</xdr:rowOff>
                  </from>
                  <to>
                    <xdr:col>9</xdr:col>
                    <xdr:colOff>370936</xdr:colOff>
                    <xdr:row>1</xdr:row>
                    <xdr:rowOff>34506</xdr:rowOff>
                  </to>
                </anchor>
              </controlPr>
            </control>
          </mc:Choice>
        </mc:AlternateContent>
        <mc:AlternateContent xmlns:mc="http://schemas.openxmlformats.org/markup-compatibility/2006">
          <mc:Choice Requires="x14">
            <control shapeId="72706" r:id="rId6" name="Option Button 2">
              <controlPr defaultSize="0" autoFill="0" autoLine="0" autoPict="0">
                <anchor moveWithCells="1">
                  <from>
                    <xdr:col>6</xdr:col>
                    <xdr:colOff>301925</xdr:colOff>
                    <xdr:row>1</xdr:row>
                    <xdr:rowOff>120770</xdr:rowOff>
                  </from>
                  <to>
                    <xdr:col>9</xdr:col>
                    <xdr:colOff>181155</xdr:colOff>
                    <xdr:row>1</xdr:row>
                    <xdr:rowOff>362309</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1">
    <tabColor theme="1"/>
    <pageSetUpPr fitToPage="1"/>
  </sheetPr>
  <dimension ref="B1:O147"/>
  <sheetViews>
    <sheetView showGridLines="0" zoomScale="85" zoomScaleNormal="85" workbookViewId="0"/>
  </sheetViews>
  <sheetFormatPr defaultColWidth="9.125" defaultRowHeight="13.6" x14ac:dyDescent="0.2"/>
  <cols>
    <col min="1" max="1" width="4.625" style="18" customWidth="1"/>
    <col min="2" max="2" width="93.375" style="18" customWidth="1"/>
    <col min="3" max="3" width="26.375" style="17" customWidth="1"/>
    <col min="4" max="5" width="26.375" style="18" customWidth="1"/>
    <col min="6" max="6" width="25.375" style="18" customWidth="1"/>
    <col min="7" max="7" width="21.625" style="18" customWidth="1"/>
    <col min="8" max="14" width="9.125" style="18"/>
    <col min="15" max="15" width="9.125" style="18" hidden="1" customWidth="1"/>
    <col min="16" max="17" width="0" style="18" hidden="1" customWidth="1"/>
    <col min="18" max="16384" width="9.125" style="18"/>
  </cols>
  <sheetData>
    <row r="1" spans="2:15" s="26" customFormat="1" ht="19.55" customHeight="1" x14ac:dyDescent="0.25">
      <c r="B1" s="561" t="s">
        <v>552</v>
      </c>
      <c r="C1" s="561"/>
      <c r="D1" s="561"/>
      <c r="E1" s="561"/>
      <c r="F1" s="168" t="s">
        <v>30</v>
      </c>
      <c r="G1" s="12"/>
      <c r="O1" s="431">
        <v>0</v>
      </c>
    </row>
    <row r="2" spans="2:15" s="12" customFormat="1" ht="40.6" customHeight="1" x14ac:dyDescent="0.25">
      <c r="B2" s="562" t="s">
        <v>555</v>
      </c>
      <c r="C2" s="562"/>
      <c r="D2" s="562"/>
      <c r="E2" s="562"/>
      <c r="F2" s="168" t="s">
        <v>31</v>
      </c>
    </row>
    <row r="3" spans="2:15" s="12" customFormat="1" ht="14.3" x14ac:dyDescent="0.25">
      <c r="B3" s="13" t="s">
        <v>2</v>
      </c>
      <c r="C3" s="563" t="s">
        <v>0</v>
      </c>
      <c r="D3" s="563"/>
      <c r="E3" s="27" t="s">
        <v>1</v>
      </c>
    </row>
    <row r="4" spans="2:15" s="15" customFormat="1" ht="14.95" customHeight="1" x14ac:dyDescent="0.25">
      <c r="B4" s="74" t="str">
        <f>IF(PartnerName&lt;&gt;"",PartnerName,"")</f>
        <v>SAMPLE PARTNER</v>
      </c>
      <c r="C4" s="564" t="str">
        <f>IF(FacilityName&lt;&gt;"",FacilityName,"")</f>
        <v>SAMPLE FACILITY</v>
      </c>
      <c r="D4" s="564"/>
      <c r="E4" s="75" t="str">
        <f>ReportYear</f>
        <v>20XX</v>
      </c>
      <c r="G4" s="646" t="s">
        <v>61</v>
      </c>
      <c r="H4" s="646"/>
      <c r="I4" s="646"/>
      <c r="J4" s="646"/>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63" customFormat="1" ht="27" customHeight="1" x14ac:dyDescent="0.25">
      <c r="B6" s="415" t="s">
        <v>24</v>
      </c>
      <c r="C6" s="416" t="s">
        <v>107</v>
      </c>
      <c r="H6" s="417"/>
    </row>
    <row r="7" spans="2:15" s="274" customFormat="1" ht="62.35" customHeight="1" x14ac:dyDescent="0.25">
      <c r="B7" s="409" t="s">
        <v>520</v>
      </c>
      <c r="C7" s="411" t="s">
        <v>531</v>
      </c>
      <c r="D7" s="418" t="s">
        <v>532</v>
      </c>
      <c r="E7" s="418" t="s">
        <v>533</v>
      </c>
      <c r="F7" s="418" t="s">
        <v>534</v>
      </c>
      <c r="G7" s="418" t="s">
        <v>535</v>
      </c>
      <c r="H7" s="647"/>
      <c r="I7" s="647"/>
      <c r="J7" s="419"/>
    </row>
    <row r="8" spans="2:15" s="16" customFormat="1" ht="9" customHeight="1" x14ac:dyDescent="0.2">
      <c r="B8" s="60"/>
      <c r="C8" s="60"/>
    </row>
    <row r="9" spans="2:15" s="52" customFormat="1" ht="9" customHeight="1" x14ac:dyDescent="0.2">
      <c r="B9" s="51"/>
      <c r="C9" s="51"/>
    </row>
    <row r="10" spans="2:15" s="16" customFormat="1" ht="9" customHeight="1" x14ac:dyDescent="0.2">
      <c r="B10" s="186"/>
      <c r="C10" s="186"/>
    </row>
    <row r="11" spans="2:15" s="16" customFormat="1" ht="27.85" customHeight="1" thickBot="1" x14ac:dyDescent="0.25">
      <c r="B11" s="297" t="s">
        <v>484</v>
      </c>
      <c r="C11" s="186"/>
      <c r="D11" s="186"/>
    </row>
    <row r="12" spans="2:15" s="16" customFormat="1" ht="48.1" customHeight="1" thickBot="1" x14ac:dyDescent="0.25">
      <c r="B12" s="186"/>
      <c r="C12" s="207" t="s">
        <v>184</v>
      </c>
    </row>
    <row r="13" spans="2:15" s="16" customFormat="1" ht="28.55" customHeight="1" thickBot="1" x14ac:dyDescent="0.25">
      <c r="B13" s="640" t="s">
        <v>277</v>
      </c>
      <c r="C13" s="642"/>
    </row>
    <row r="14" spans="2:15" ht="19.55" customHeight="1" x14ac:dyDescent="0.2">
      <c r="B14" s="377" t="s">
        <v>271</v>
      </c>
      <c r="C14" s="482"/>
    </row>
    <row r="15" spans="2:15" ht="19.55" customHeight="1" x14ac:dyDescent="0.2">
      <c r="B15" s="378" t="s">
        <v>272</v>
      </c>
      <c r="C15" s="483"/>
    </row>
    <row r="16" spans="2:15" ht="19.55" customHeight="1" x14ac:dyDescent="0.2">
      <c r="B16" s="378" t="s">
        <v>273</v>
      </c>
      <c r="C16" s="483"/>
    </row>
    <row r="17" spans="2:8" ht="19.55" customHeight="1" x14ac:dyDescent="0.2">
      <c r="B17" s="378" t="s">
        <v>274</v>
      </c>
      <c r="C17" s="483"/>
    </row>
    <row r="18" spans="2:8" ht="19.55" customHeight="1" x14ac:dyDescent="0.2">
      <c r="B18" s="378" t="s">
        <v>275</v>
      </c>
      <c r="C18" s="483"/>
    </row>
    <row r="19" spans="2:8" ht="19.55" customHeight="1" thickBot="1" x14ac:dyDescent="0.25">
      <c r="B19" s="379" t="s">
        <v>276</v>
      </c>
      <c r="C19" s="484"/>
    </row>
    <row r="20" spans="2:8" s="16" customFormat="1" ht="9.6999999999999993" customHeight="1" x14ac:dyDescent="0.2">
      <c r="B20" s="186"/>
      <c r="C20" s="186"/>
    </row>
    <row r="21" spans="2:8" s="16" customFormat="1" ht="5.3" customHeight="1" x14ac:dyDescent="0.2">
      <c r="B21" s="186"/>
      <c r="C21" s="186"/>
    </row>
    <row r="22" spans="2:8" s="44" customFormat="1" ht="9" customHeight="1" x14ac:dyDescent="0.2">
      <c r="B22" s="162"/>
      <c r="C22" s="162"/>
    </row>
    <row r="23" spans="2:8" s="16" customFormat="1" ht="9" customHeight="1" x14ac:dyDescent="0.2">
      <c r="B23" s="186"/>
      <c r="C23" s="186"/>
    </row>
    <row r="24" spans="2:8" s="16" customFormat="1" ht="27.85" customHeight="1" thickBot="1" x14ac:dyDescent="0.25">
      <c r="B24" s="297" t="s">
        <v>517</v>
      </c>
      <c r="C24" s="186"/>
      <c r="E24" s="408" t="s">
        <v>62</v>
      </c>
      <c r="H24" s="61"/>
    </row>
    <row r="25" spans="2:8" s="16" customFormat="1" ht="61.85" thickBot="1" x14ac:dyDescent="0.25">
      <c r="B25" s="186"/>
      <c r="C25" s="211" t="s">
        <v>326</v>
      </c>
      <c r="D25" s="212" t="s">
        <v>327</v>
      </c>
      <c r="E25" s="211" t="s">
        <v>328</v>
      </c>
      <c r="F25" s="212" t="s">
        <v>329</v>
      </c>
    </row>
    <row r="26" spans="2:8" s="16" customFormat="1" ht="28.55" customHeight="1" thickBot="1" x14ac:dyDescent="0.25">
      <c r="B26" s="648" t="s">
        <v>315</v>
      </c>
      <c r="C26" s="649"/>
      <c r="D26" s="649"/>
      <c r="E26" s="649"/>
      <c r="F26" s="650"/>
    </row>
    <row r="27" spans="2:8" ht="19.55" customHeight="1" x14ac:dyDescent="0.2">
      <c r="B27" s="380" t="s">
        <v>351</v>
      </c>
      <c r="C27" s="394"/>
      <c r="D27" s="336"/>
      <c r="E27" s="382"/>
      <c r="F27" s="383"/>
    </row>
    <row r="28" spans="2:8" ht="19.55" customHeight="1" x14ac:dyDescent="0.2">
      <c r="B28" s="378" t="s">
        <v>352</v>
      </c>
      <c r="C28" s="395"/>
      <c r="D28" s="337"/>
      <c r="E28" s="384"/>
      <c r="F28" s="385"/>
    </row>
    <row r="29" spans="2:8" ht="19.55" customHeight="1" x14ac:dyDescent="0.2">
      <c r="B29" s="378" t="s">
        <v>353</v>
      </c>
      <c r="C29" s="395"/>
      <c r="D29" s="337"/>
      <c r="E29" s="384"/>
      <c r="F29" s="385"/>
    </row>
    <row r="30" spans="2:8" ht="19.55" customHeight="1" x14ac:dyDescent="0.2">
      <c r="B30" s="378" t="s">
        <v>354</v>
      </c>
      <c r="C30" s="395"/>
      <c r="D30" s="337"/>
      <c r="E30" s="384"/>
      <c r="F30" s="385"/>
    </row>
    <row r="31" spans="2:8" ht="19.55" customHeight="1" x14ac:dyDescent="0.2">
      <c r="B31" s="378" t="s">
        <v>355</v>
      </c>
      <c r="C31" s="395"/>
      <c r="D31" s="337"/>
      <c r="E31" s="384"/>
      <c r="F31" s="385"/>
    </row>
    <row r="32" spans="2:8" ht="19.55" customHeight="1" x14ac:dyDescent="0.2">
      <c r="B32" s="378" t="s">
        <v>356</v>
      </c>
      <c r="C32" s="395"/>
      <c r="D32" s="337"/>
      <c r="E32" s="384"/>
      <c r="F32" s="385"/>
    </row>
    <row r="33" spans="2:7" ht="19.55" customHeight="1" thickBot="1" x14ac:dyDescent="0.25">
      <c r="B33" s="381" t="s">
        <v>357</v>
      </c>
      <c r="C33" s="396"/>
      <c r="D33" s="338"/>
      <c r="E33" s="386"/>
      <c r="F33" s="387"/>
    </row>
    <row r="34" spans="2:7" s="16" customFormat="1" ht="28.55" customHeight="1" thickBot="1" x14ac:dyDescent="0.25">
      <c r="B34" s="648" t="s">
        <v>316</v>
      </c>
      <c r="C34" s="649"/>
      <c r="D34" s="649"/>
      <c r="E34" s="649"/>
      <c r="F34" s="650"/>
      <c r="G34" s="408" t="s">
        <v>62</v>
      </c>
    </row>
    <row r="35" spans="2:7" ht="19.55" customHeight="1" x14ac:dyDescent="0.2">
      <c r="B35" s="380" t="s">
        <v>358</v>
      </c>
      <c r="C35" s="394"/>
      <c r="D35" s="339"/>
      <c r="E35" s="388"/>
      <c r="F35" s="389"/>
    </row>
    <row r="36" spans="2:7" ht="19.55" customHeight="1" x14ac:dyDescent="0.2">
      <c r="B36" s="378" t="s">
        <v>359</v>
      </c>
      <c r="C36" s="395"/>
      <c r="D36" s="340"/>
      <c r="E36" s="390"/>
      <c r="F36" s="385"/>
    </row>
    <row r="37" spans="2:7" ht="19.55" customHeight="1" x14ac:dyDescent="0.2">
      <c r="B37" s="378" t="s">
        <v>360</v>
      </c>
      <c r="C37" s="395"/>
      <c r="D37" s="340"/>
      <c r="E37" s="390"/>
      <c r="F37" s="385"/>
    </row>
    <row r="38" spans="2:7" ht="19.55" customHeight="1" x14ac:dyDescent="0.2">
      <c r="B38" s="378" t="s">
        <v>361</v>
      </c>
      <c r="C38" s="395"/>
      <c r="D38" s="340"/>
      <c r="E38" s="390"/>
      <c r="F38" s="385"/>
    </row>
    <row r="39" spans="2:7" ht="19.55" customHeight="1" thickBot="1" x14ac:dyDescent="0.25">
      <c r="B39" s="381" t="s">
        <v>362</v>
      </c>
      <c r="C39" s="396"/>
      <c r="D39" s="341"/>
      <c r="E39" s="391"/>
      <c r="F39" s="392"/>
    </row>
    <row r="40" spans="2:7" s="16" customFormat="1" ht="31.6" customHeight="1" thickBot="1" x14ac:dyDescent="0.25">
      <c r="B40" s="648" t="s">
        <v>312</v>
      </c>
      <c r="C40" s="649"/>
      <c r="D40" s="649"/>
      <c r="E40" s="649"/>
      <c r="F40" s="650"/>
    </row>
    <row r="41" spans="2:7" ht="19.55" customHeight="1" x14ac:dyDescent="0.2">
      <c r="B41" s="380" t="s">
        <v>363</v>
      </c>
      <c r="C41" s="394"/>
      <c r="D41" s="339"/>
      <c r="E41" s="388"/>
      <c r="F41" s="389"/>
    </row>
    <row r="42" spans="2:7" ht="19.55" customHeight="1" x14ac:dyDescent="0.2">
      <c r="B42" s="378" t="s">
        <v>364</v>
      </c>
      <c r="C42" s="395"/>
      <c r="D42" s="340"/>
      <c r="E42" s="390"/>
      <c r="F42" s="385"/>
    </row>
    <row r="43" spans="2:7" ht="19.55" customHeight="1" x14ac:dyDescent="0.2">
      <c r="B43" s="378" t="s">
        <v>365</v>
      </c>
      <c r="C43" s="395"/>
      <c r="D43" s="340"/>
      <c r="E43" s="390"/>
      <c r="F43" s="385"/>
    </row>
    <row r="44" spans="2:7" ht="19.55" customHeight="1" x14ac:dyDescent="0.2">
      <c r="B44" s="378" t="s">
        <v>366</v>
      </c>
      <c r="C44" s="395"/>
      <c r="D44" s="340"/>
      <c r="E44" s="390"/>
      <c r="F44" s="385"/>
    </row>
    <row r="45" spans="2:7" ht="19.55" customHeight="1" thickBot="1" x14ac:dyDescent="0.25">
      <c r="B45" s="381" t="s">
        <v>367</v>
      </c>
      <c r="C45" s="396"/>
      <c r="D45" s="341"/>
      <c r="E45" s="391"/>
      <c r="F45" s="392"/>
    </row>
    <row r="46" spans="2:7" ht="34.5" customHeight="1" thickBot="1" x14ac:dyDescent="0.25">
      <c r="B46" s="640" t="s">
        <v>313</v>
      </c>
      <c r="C46" s="641"/>
      <c r="D46" s="641"/>
      <c r="E46" s="641"/>
      <c r="F46" s="642"/>
      <c r="G46" s="408" t="s">
        <v>62</v>
      </c>
    </row>
    <row r="47" spans="2:7" ht="19.55" customHeight="1" x14ac:dyDescent="0.2">
      <c r="B47" s="380" t="s">
        <v>368</v>
      </c>
      <c r="C47" s="394"/>
      <c r="D47" s="339"/>
      <c r="E47" s="388"/>
      <c r="F47" s="389"/>
    </row>
    <row r="48" spans="2:7" ht="19.55" customHeight="1" x14ac:dyDescent="0.2">
      <c r="B48" s="378" t="s">
        <v>369</v>
      </c>
      <c r="C48" s="395"/>
      <c r="D48" s="340"/>
      <c r="E48" s="390"/>
      <c r="F48" s="385"/>
    </row>
    <row r="49" spans="2:7" ht="19.55" customHeight="1" x14ac:dyDescent="0.2">
      <c r="B49" s="378" t="s">
        <v>370</v>
      </c>
      <c r="C49" s="395"/>
      <c r="D49" s="340"/>
      <c r="E49" s="390"/>
      <c r="F49" s="385"/>
    </row>
    <row r="50" spans="2:7" ht="19.55" customHeight="1" x14ac:dyDescent="0.2">
      <c r="B50" s="378" t="s">
        <v>371</v>
      </c>
      <c r="C50" s="395"/>
      <c r="D50" s="340"/>
      <c r="E50" s="390"/>
      <c r="F50" s="385"/>
    </row>
    <row r="51" spans="2:7" ht="19.55" customHeight="1" x14ac:dyDescent="0.2">
      <c r="B51" s="378" t="s">
        <v>372</v>
      </c>
      <c r="C51" s="395"/>
      <c r="D51" s="340"/>
      <c r="E51" s="390"/>
      <c r="F51" s="385"/>
    </row>
    <row r="52" spans="2:7" ht="19.55" customHeight="1" thickBot="1" x14ac:dyDescent="0.25">
      <c r="B52" s="381" t="s">
        <v>373</v>
      </c>
      <c r="C52" s="396"/>
      <c r="D52" s="341"/>
      <c r="E52" s="391"/>
      <c r="F52" s="392"/>
    </row>
    <row r="53" spans="2:7" ht="33.799999999999997" customHeight="1" thickBot="1" x14ac:dyDescent="0.25">
      <c r="B53" s="640" t="s">
        <v>314</v>
      </c>
      <c r="C53" s="641"/>
      <c r="D53" s="641"/>
      <c r="E53" s="641"/>
      <c r="F53" s="642"/>
      <c r="G53" s="367"/>
    </row>
    <row r="54" spans="2:7" ht="19.55" customHeight="1" x14ac:dyDescent="0.2">
      <c r="B54" s="380" t="s">
        <v>374</v>
      </c>
      <c r="C54" s="394"/>
      <c r="D54" s="339"/>
      <c r="E54" s="388"/>
      <c r="F54" s="389"/>
    </row>
    <row r="55" spans="2:7" ht="19.55" customHeight="1" x14ac:dyDescent="0.2">
      <c r="B55" s="378" t="s">
        <v>375</v>
      </c>
      <c r="C55" s="395"/>
      <c r="D55" s="340"/>
      <c r="E55" s="390"/>
      <c r="F55" s="385"/>
    </row>
    <row r="56" spans="2:7" ht="19.55" customHeight="1" x14ac:dyDescent="0.2">
      <c r="B56" s="378" t="s">
        <v>376</v>
      </c>
      <c r="C56" s="395"/>
      <c r="D56" s="340"/>
      <c r="E56" s="390"/>
      <c r="F56" s="385"/>
    </row>
    <row r="57" spans="2:7" ht="19.55" customHeight="1" x14ac:dyDescent="0.2">
      <c r="B57" s="378" t="s">
        <v>377</v>
      </c>
      <c r="C57" s="395"/>
      <c r="D57" s="340"/>
      <c r="E57" s="390"/>
      <c r="F57" s="385"/>
    </row>
    <row r="58" spans="2:7" ht="19.55" customHeight="1" x14ac:dyDescent="0.2">
      <c r="B58" s="378" t="s">
        <v>378</v>
      </c>
      <c r="C58" s="395"/>
      <c r="D58" s="340"/>
      <c r="E58" s="390"/>
      <c r="F58" s="385"/>
    </row>
    <row r="59" spans="2:7" ht="19.55" customHeight="1" thickBot="1" x14ac:dyDescent="0.25">
      <c r="B59" s="381" t="s">
        <v>379</v>
      </c>
      <c r="C59" s="396"/>
      <c r="D59" s="341"/>
      <c r="E59" s="391"/>
      <c r="F59" s="392"/>
    </row>
    <row r="60" spans="2:7" ht="33.799999999999997" customHeight="1" thickBot="1" x14ac:dyDescent="0.25">
      <c r="B60" s="640" t="s">
        <v>309</v>
      </c>
      <c r="C60" s="641"/>
      <c r="D60" s="641"/>
      <c r="E60" s="641"/>
      <c r="F60" s="642"/>
      <c r="G60" s="408" t="s">
        <v>62</v>
      </c>
    </row>
    <row r="61" spans="2:7" ht="19.55" customHeight="1" x14ac:dyDescent="0.2">
      <c r="B61" s="380" t="s">
        <v>380</v>
      </c>
      <c r="C61" s="394"/>
      <c r="D61" s="339"/>
      <c r="E61" s="388"/>
      <c r="F61" s="389"/>
    </row>
    <row r="62" spans="2:7" ht="19.55" customHeight="1" x14ac:dyDescent="0.2">
      <c r="B62" s="378" t="s">
        <v>381</v>
      </c>
      <c r="C62" s="395"/>
      <c r="D62" s="340"/>
      <c r="E62" s="390"/>
      <c r="F62" s="385"/>
    </row>
    <row r="63" spans="2:7" ht="19.55" customHeight="1" x14ac:dyDescent="0.2">
      <c r="B63" s="378" t="s">
        <v>382</v>
      </c>
      <c r="C63" s="395"/>
      <c r="D63" s="340"/>
      <c r="E63" s="390"/>
      <c r="F63" s="385"/>
    </row>
    <row r="64" spans="2:7" ht="19.55" customHeight="1" x14ac:dyDescent="0.2">
      <c r="B64" s="378" t="s">
        <v>383</v>
      </c>
      <c r="C64" s="395"/>
      <c r="D64" s="340"/>
      <c r="E64" s="390"/>
      <c r="F64" s="385"/>
    </row>
    <row r="65" spans="2:7" ht="19.55" customHeight="1" x14ac:dyDescent="0.2">
      <c r="B65" s="378" t="s">
        <v>384</v>
      </c>
      <c r="C65" s="395"/>
      <c r="D65" s="340"/>
      <c r="E65" s="390"/>
      <c r="F65" s="385"/>
    </row>
    <row r="66" spans="2:7" ht="19.55" customHeight="1" thickBot="1" x14ac:dyDescent="0.25">
      <c r="B66" s="381" t="s">
        <v>385</v>
      </c>
      <c r="C66" s="396"/>
      <c r="D66" s="341"/>
      <c r="E66" s="391"/>
      <c r="F66" s="392"/>
    </row>
    <row r="67" spans="2:7" ht="33.799999999999997" customHeight="1" thickBot="1" x14ac:dyDescent="0.25">
      <c r="B67" s="640" t="s">
        <v>308</v>
      </c>
      <c r="C67" s="641"/>
      <c r="D67" s="641"/>
      <c r="E67" s="641"/>
      <c r="F67" s="642"/>
    </row>
    <row r="68" spans="2:7" ht="19.55" customHeight="1" x14ac:dyDescent="0.2">
      <c r="B68" s="380" t="s">
        <v>386</v>
      </c>
      <c r="C68" s="394"/>
      <c r="D68" s="339"/>
      <c r="E68" s="388"/>
      <c r="F68" s="389"/>
    </row>
    <row r="69" spans="2:7" ht="19.55" customHeight="1" x14ac:dyDescent="0.2">
      <c r="B69" s="378" t="s">
        <v>387</v>
      </c>
      <c r="C69" s="395"/>
      <c r="D69" s="340"/>
      <c r="E69" s="390"/>
      <c r="F69" s="385"/>
    </row>
    <row r="70" spans="2:7" ht="19.55" customHeight="1" x14ac:dyDescent="0.2">
      <c r="B70" s="378" t="s">
        <v>516</v>
      </c>
      <c r="C70" s="395"/>
      <c r="D70" s="340"/>
      <c r="E70" s="390"/>
      <c r="F70" s="385"/>
    </row>
    <row r="71" spans="2:7" ht="19.55" customHeight="1" x14ac:dyDescent="0.2">
      <c r="B71" s="378" t="s">
        <v>388</v>
      </c>
      <c r="C71" s="395"/>
      <c r="D71" s="340"/>
      <c r="E71" s="390"/>
      <c r="F71" s="385"/>
    </row>
    <row r="72" spans="2:7" ht="19.55" customHeight="1" x14ac:dyDescent="0.2">
      <c r="B72" s="378" t="s">
        <v>389</v>
      </c>
      <c r="C72" s="395"/>
      <c r="D72" s="340"/>
      <c r="E72" s="390"/>
      <c r="F72" s="385"/>
    </row>
    <row r="73" spans="2:7" ht="19.55" customHeight="1" thickBot="1" x14ac:dyDescent="0.25">
      <c r="B73" s="381" t="s">
        <v>390</v>
      </c>
      <c r="C73" s="396"/>
      <c r="D73" s="341"/>
      <c r="E73" s="391"/>
      <c r="F73" s="392"/>
    </row>
    <row r="74" spans="2:7" ht="26.35" customHeight="1" thickBot="1" x14ac:dyDescent="0.25">
      <c r="B74" s="643" t="s">
        <v>310</v>
      </c>
      <c r="C74" s="644"/>
      <c r="D74" s="644"/>
      <c r="E74" s="644"/>
      <c r="F74" s="645"/>
      <c r="G74" s="408" t="s">
        <v>62</v>
      </c>
    </row>
    <row r="75" spans="2:7" ht="19.55" customHeight="1" x14ac:dyDescent="0.2">
      <c r="B75" s="380" t="s">
        <v>391</v>
      </c>
      <c r="C75" s="394"/>
      <c r="D75" s="339"/>
      <c r="E75" s="388"/>
      <c r="F75" s="389"/>
    </row>
    <row r="76" spans="2:7" ht="19.55" customHeight="1" x14ac:dyDescent="0.2">
      <c r="B76" s="378" t="s">
        <v>392</v>
      </c>
      <c r="C76" s="395"/>
      <c r="D76" s="340"/>
      <c r="E76" s="390"/>
      <c r="F76" s="385"/>
    </row>
    <row r="77" spans="2:7" ht="19.55" customHeight="1" x14ac:dyDescent="0.2">
      <c r="B77" s="378" t="s">
        <v>393</v>
      </c>
      <c r="C77" s="395"/>
      <c r="D77" s="340"/>
      <c r="E77" s="390"/>
      <c r="F77" s="385"/>
    </row>
    <row r="78" spans="2:7" ht="19.55" customHeight="1" thickBot="1" x14ac:dyDescent="0.25">
      <c r="B78" s="381" t="s">
        <v>394</v>
      </c>
      <c r="C78" s="396"/>
      <c r="D78" s="341"/>
      <c r="E78" s="391"/>
      <c r="F78" s="392"/>
    </row>
    <row r="79" spans="2:7" ht="26.35" customHeight="1" thickBot="1" x14ac:dyDescent="0.25">
      <c r="B79" s="643" t="s">
        <v>318</v>
      </c>
      <c r="C79" s="644"/>
      <c r="D79" s="644"/>
      <c r="E79" s="644"/>
      <c r="F79" s="645"/>
    </row>
    <row r="80" spans="2:7" ht="19.55" customHeight="1" x14ac:dyDescent="0.2">
      <c r="B80" s="380" t="s">
        <v>395</v>
      </c>
      <c r="C80" s="394"/>
      <c r="D80" s="339"/>
      <c r="E80" s="388"/>
      <c r="F80" s="389"/>
    </row>
    <row r="81" spans="2:7" ht="19.55" customHeight="1" x14ac:dyDescent="0.2">
      <c r="B81" s="378" t="s">
        <v>396</v>
      </c>
      <c r="C81" s="395"/>
      <c r="D81" s="340"/>
      <c r="E81" s="390"/>
      <c r="F81" s="385"/>
    </row>
    <row r="82" spans="2:7" ht="19.55" customHeight="1" x14ac:dyDescent="0.2">
      <c r="B82" s="378" t="s">
        <v>397</v>
      </c>
      <c r="C82" s="395"/>
      <c r="D82" s="340"/>
      <c r="E82" s="390"/>
      <c r="F82" s="385"/>
    </row>
    <row r="83" spans="2:7" ht="19.55" customHeight="1" x14ac:dyDescent="0.2">
      <c r="B83" s="378" t="s">
        <v>398</v>
      </c>
      <c r="C83" s="395"/>
      <c r="D83" s="340"/>
      <c r="E83" s="390"/>
      <c r="F83" s="385"/>
    </row>
    <row r="84" spans="2:7" ht="19.55" customHeight="1" x14ac:dyDescent="0.2">
      <c r="B84" s="378" t="s">
        <v>399</v>
      </c>
      <c r="C84" s="395"/>
      <c r="D84" s="340"/>
      <c r="E84" s="390"/>
      <c r="F84" s="385"/>
    </row>
    <row r="85" spans="2:7" ht="19.55" customHeight="1" thickBot="1" x14ac:dyDescent="0.25">
      <c r="B85" s="381" t="s">
        <v>400</v>
      </c>
      <c r="C85" s="396"/>
      <c r="D85" s="341"/>
      <c r="E85" s="391"/>
      <c r="F85" s="392"/>
    </row>
    <row r="86" spans="2:7" ht="30.75" customHeight="1" thickBot="1" x14ac:dyDescent="0.25">
      <c r="B86" s="643" t="s">
        <v>311</v>
      </c>
      <c r="C86" s="644"/>
      <c r="D86" s="644"/>
      <c r="E86" s="644"/>
      <c r="F86" s="645"/>
      <c r="G86" s="408" t="s">
        <v>62</v>
      </c>
    </row>
    <row r="87" spans="2:7" ht="19.55" customHeight="1" x14ac:dyDescent="0.2">
      <c r="B87" s="120" t="s">
        <v>401</v>
      </c>
      <c r="C87" s="394"/>
      <c r="D87" s="339"/>
      <c r="E87" s="388"/>
      <c r="F87" s="389"/>
    </row>
    <row r="88" spans="2:7" ht="20.25" customHeight="1" x14ac:dyDescent="0.2">
      <c r="B88" s="121" t="s">
        <v>402</v>
      </c>
      <c r="C88" s="395"/>
      <c r="D88" s="340"/>
      <c r="E88" s="390"/>
      <c r="F88" s="385"/>
    </row>
    <row r="89" spans="2:7" ht="19.55" customHeight="1" x14ac:dyDescent="0.2">
      <c r="B89" s="121" t="s">
        <v>403</v>
      </c>
      <c r="C89" s="395"/>
      <c r="D89" s="340"/>
      <c r="E89" s="390"/>
      <c r="F89" s="385"/>
    </row>
    <row r="90" spans="2:7" ht="19.55" customHeight="1" thickBot="1" x14ac:dyDescent="0.25">
      <c r="B90" s="213" t="s">
        <v>404</v>
      </c>
      <c r="C90" s="396"/>
      <c r="D90" s="341"/>
      <c r="E90" s="391"/>
      <c r="F90" s="392"/>
    </row>
    <row r="91" spans="2:7" ht="30.75" customHeight="1" thickBot="1" x14ac:dyDescent="0.25">
      <c r="B91" s="643" t="s">
        <v>317</v>
      </c>
      <c r="C91" s="644"/>
      <c r="D91" s="644"/>
      <c r="E91" s="644"/>
      <c r="F91" s="645"/>
    </row>
    <row r="92" spans="2:7" ht="19.55" customHeight="1" x14ac:dyDescent="0.2">
      <c r="B92" s="120" t="s">
        <v>410</v>
      </c>
      <c r="C92" s="394"/>
      <c r="D92" s="339"/>
      <c r="E92" s="388"/>
      <c r="F92" s="389"/>
    </row>
    <row r="93" spans="2:7" ht="19.55" customHeight="1" x14ac:dyDescent="0.2">
      <c r="B93" s="121" t="s">
        <v>409</v>
      </c>
      <c r="C93" s="395"/>
      <c r="D93" s="340"/>
      <c r="E93" s="390"/>
      <c r="F93" s="385"/>
    </row>
    <row r="94" spans="2:7" ht="19.55" customHeight="1" x14ac:dyDescent="0.2">
      <c r="B94" s="121" t="s">
        <v>408</v>
      </c>
      <c r="C94" s="395"/>
      <c r="D94" s="340"/>
      <c r="E94" s="390"/>
      <c r="F94" s="385"/>
    </row>
    <row r="95" spans="2:7" ht="20.25" customHeight="1" x14ac:dyDescent="0.2">
      <c r="B95" s="121" t="s">
        <v>407</v>
      </c>
      <c r="C95" s="395"/>
      <c r="D95" s="340"/>
      <c r="E95" s="390"/>
      <c r="F95" s="385"/>
    </row>
    <row r="96" spans="2:7" ht="19.55" customHeight="1" x14ac:dyDescent="0.2">
      <c r="B96" s="121" t="s">
        <v>406</v>
      </c>
      <c r="C96" s="395"/>
      <c r="D96" s="340"/>
      <c r="E96" s="390"/>
      <c r="F96" s="385"/>
    </row>
    <row r="97" spans="2:6" ht="19.55" customHeight="1" thickBot="1" x14ac:dyDescent="0.25">
      <c r="B97" s="88" t="s">
        <v>405</v>
      </c>
      <c r="C97" s="397"/>
      <c r="D97" s="342"/>
      <c r="E97" s="393"/>
      <c r="F97" s="387"/>
    </row>
    <row r="98" spans="2:6" s="16" customFormat="1" ht="8.35" customHeight="1" x14ac:dyDescent="0.2">
      <c r="B98" s="186"/>
      <c r="C98" s="186"/>
    </row>
    <row r="99" spans="2:6" s="16" customFormat="1" ht="8.35" customHeight="1" x14ac:dyDescent="0.2">
      <c r="B99" s="186"/>
      <c r="C99" s="186"/>
    </row>
    <row r="100" spans="2:6" s="44" customFormat="1" ht="9" customHeight="1" x14ac:dyDescent="0.2">
      <c r="B100" s="162"/>
      <c r="C100" s="162"/>
    </row>
    <row r="101" spans="2:6" s="16" customFormat="1" ht="4.5999999999999996" customHeight="1" x14ac:dyDescent="0.2">
      <c r="B101" s="186"/>
      <c r="C101" s="186"/>
    </row>
    <row r="102" spans="2:6" s="16" customFormat="1" ht="4.5999999999999996" customHeight="1" x14ac:dyDescent="0.2">
      <c r="B102" s="186"/>
      <c r="C102" s="186"/>
    </row>
    <row r="103" spans="2:6" s="16" customFormat="1" ht="27.85" customHeight="1" thickBot="1" x14ac:dyDescent="0.25">
      <c r="B103" s="297" t="s">
        <v>518</v>
      </c>
      <c r="C103" s="186"/>
      <c r="E103" s="408" t="s">
        <v>62</v>
      </c>
    </row>
    <row r="104" spans="2:6" s="16" customFormat="1" ht="34.65" thickBot="1" x14ac:dyDescent="0.25">
      <c r="B104" s="186"/>
      <c r="C104" s="137" t="s">
        <v>183</v>
      </c>
      <c r="D104" s="167" t="s">
        <v>267</v>
      </c>
    </row>
    <row r="105" spans="2:6" ht="23.3" customHeight="1" thickBot="1" x14ac:dyDescent="0.25">
      <c r="B105" s="648" t="s">
        <v>281</v>
      </c>
      <c r="C105" s="649"/>
      <c r="D105" s="650"/>
    </row>
    <row r="106" spans="2:6" ht="20.25" customHeight="1" x14ac:dyDescent="0.2">
      <c r="B106" s="120" t="s">
        <v>411</v>
      </c>
      <c r="C106" s="395"/>
      <c r="D106" s="343"/>
      <c r="E106" s="191" t="s">
        <v>282</v>
      </c>
    </row>
    <row r="107" spans="2:6" ht="20.25" customHeight="1" x14ac:dyDescent="0.2">
      <c r="B107" s="120" t="s">
        <v>414</v>
      </c>
      <c r="C107" s="395"/>
      <c r="D107" s="343"/>
    </row>
    <row r="108" spans="2:6" ht="20.25" customHeight="1" x14ac:dyDescent="0.2">
      <c r="B108" s="120" t="s">
        <v>413</v>
      </c>
      <c r="C108" s="395"/>
      <c r="D108" s="343"/>
    </row>
    <row r="109" spans="2:6" ht="20.25" customHeight="1" thickBot="1" x14ac:dyDescent="0.25">
      <c r="B109" s="120" t="s">
        <v>412</v>
      </c>
      <c r="C109" s="395"/>
      <c r="D109" s="343"/>
    </row>
    <row r="110" spans="2:6" ht="23.3" customHeight="1" thickBot="1" x14ac:dyDescent="0.25">
      <c r="B110" s="648" t="s">
        <v>268</v>
      </c>
      <c r="C110" s="649"/>
      <c r="D110" s="650"/>
    </row>
    <row r="111" spans="2:6" ht="20.25" customHeight="1" x14ac:dyDescent="0.2">
      <c r="B111" s="120" t="s">
        <v>415</v>
      </c>
      <c r="C111" s="188"/>
      <c r="D111" s="343"/>
    </row>
    <row r="112" spans="2:6" ht="20.25" customHeight="1" x14ac:dyDescent="0.2">
      <c r="B112" s="120" t="s">
        <v>416</v>
      </c>
      <c r="C112" s="188"/>
      <c r="D112" s="343"/>
    </row>
    <row r="113" spans="2:5" ht="20.25" customHeight="1" x14ac:dyDescent="0.2">
      <c r="B113" s="120" t="s">
        <v>417</v>
      </c>
      <c r="C113" s="188"/>
      <c r="D113" s="343"/>
    </row>
    <row r="114" spans="2:5" ht="20.25" customHeight="1" thickBot="1" x14ac:dyDescent="0.25">
      <c r="B114" s="120" t="s">
        <v>418</v>
      </c>
      <c r="C114" s="188"/>
      <c r="D114" s="343"/>
    </row>
    <row r="115" spans="2:5" ht="23.3" customHeight="1" thickBot="1" x14ac:dyDescent="0.25">
      <c r="B115" s="648" t="s">
        <v>269</v>
      </c>
      <c r="C115" s="649"/>
      <c r="D115" s="650"/>
    </row>
    <row r="116" spans="2:5" ht="20.25" customHeight="1" thickBot="1" x14ac:dyDescent="0.25">
      <c r="B116" s="120" t="s">
        <v>419</v>
      </c>
      <c r="C116" s="188"/>
      <c r="D116" s="343"/>
    </row>
    <row r="117" spans="2:5" ht="23.3" customHeight="1" thickBot="1" x14ac:dyDescent="0.25">
      <c r="B117" s="651" t="s">
        <v>270</v>
      </c>
      <c r="C117" s="652"/>
      <c r="D117" s="653"/>
    </row>
    <row r="118" spans="2:5" ht="36.700000000000003" customHeight="1" thickBot="1" x14ac:dyDescent="0.25">
      <c r="B118" s="189" t="s">
        <v>420</v>
      </c>
      <c r="C118" s="190"/>
      <c r="D118" s="344"/>
    </row>
    <row r="120" spans="2:5" s="16" customFormat="1" ht="8.35" customHeight="1" x14ac:dyDescent="0.2">
      <c r="B120" s="186"/>
      <c r="C120" s="186"/>
    </row>
    <row r="121" spans="2:5" s="44" customFormat="1" ht="9" customHeight="1" x14ac:dyDescent="0.2">
      <c r="B121" s="162"/>
      <c r="C121" s="162"/>
    </row>
    <row r="122" spans="2:5" s="16" customFormat="1" ht="9" customHeight="1" x14ac:dyDescent="0.2">
      <c r="B122" s="186"/>
      <c r="C122" s="186"/>
    </row>
    <row r="123" spans="2:5" s="16" customFormat="1" ht="23.3" customHeight="1" thickBot="1" x14ac:dyDescent="0.25">
      <c r="B123" s="334" t="s">
        <v>519</v>
      </c>
      <c r="C123" s="295"/>
      <c r="E123" s="408" t="s">
        <v>62</v>
      </c>
    </row>
    <row r="124" spans="2:5" s="16" customFormat="1" ht="23.3" customHeight="1" x14ac:dyDescent="0.2">
      <c r="B124" s="132" t="s">
        <v>456</v>
      </c>
      <c r="C124" s="398"/>
    </row>
    <row r="125" spans="2:5" s="16" customFormat="1" ht="23.3" customHeight="1" thickBot="1" x14ac:dyDescent="0.25">
      <c r="B125" s="354" t="s">
        <v>457</v>
      </c>
      <c r="C125" s="399"/>
    </row>
    <row r="126" spans="2:5" s="16" customFormat="1" ht="23.3" customHeight="1" x14ac:dyDescent="0.2">
      <c r="B126" s="295"/>
      <c r="C126" s="295"/>
    </row>
    <row r="127" spans="2:5" s="16" customFormat="1" ht="9" customHeight="1" x14ac:dyDescent="0.2">
      <c r="B127" s="295"/>
      <c r="C127" s="295"/>
    </row>
    <row r="128" spans="2:5" s="44" customFormat="1" ht="9" customHeight="1" x14ac:dyDescent="0.2">
      <c r="B128" s="162"/>
      <c r="C128" s="162"/>
    </row>
    <row r="129" spans="2:7" s="16" customFormat="1" ht="9" customHeight="1" x14ac:dyDescent="0.2">
      <c r="B129" s="295"/>
      <c r="C129" s="295"/>
    </row>
    <row r="130" spans="2:7" s="9" customFormat="1" ht="27.85" customHeight="1" thickBot="1" x14ac:dyDescent="0.25">
      <c r="B130" s="297" t="s">
        <v>588</v>
      </c>
      <c r="C130" s="115"/>
      <c r="D130" s="10"/>
      <c r="E130" s="408" t="s">
        <v>62</v>
      </c>
      <c r="F130" s="12"/>
      <c r="G130" s="369"/>
    </row>
    <row r="131" spans="2:7" ht="27" customHeight="1" thickBot="1" x14ac:dyDescent="0.25">
      <c r="B131" s="569" t="s">
        <v>55</v>
      </c>
      <c r="C131" s="579"/>
      <c r="D131" s="570"/>
    </row>
    <row r="132" spans="2:7" ht="20.25" customHeight="1" x14ac:dyDescent="0.2">
      <c r="B132" s="592"/>
      <c r="C132" s="580"/>
      <c r="D132" s="581"/>
    </row>
    <row r="133" spans="2:7" ht="20.25" customHeight="1" x14ac:dyDescent="0.2">
      <c r="B133" s="573"/>
      <c r="C133" s="577"/>
      <c r="D133" s="574"/>
    </row>
    <row r="134" spans="2:7" ht="20.25" customHeight="1" x14ac:dyDescent="0.2">
      <c r="B134" s="573"/>
      <c r="C134" s="577"/>
      <c r="D134" s="574"/>
    </row>
    <row r="135" spans="2:7" ht="20.25" customHeight="1" x14ac:dyDescent="0.2">
      <c r="B135" s="573"/>
      <c r="C135" s="577"/>
      <c r="D135" s="574"/>
    </row>
    <row r="136" spans="2:7" ht="20.25" customHeight="1" x14ac:dyDescent="0.2">
      <c r="B136" s="573"/>
      <c r="C136" s="577"/>
      <c r="D136" s="574"/>
    </row>
    <row r="137" spans="2:7" ht="20.25" customHeight="1" x14ac:dyDescent="0.2">
      <c r="B137" s="573"/>
      <c r="C137" s="577"/>
      <c r="D137" s="574"/>
    </row>
    <row r="138" spans="2:7" ht="20.25" customHeight="1" thickBot="1" x14ac:dyDescent="0.25">
      <c r="B138" s="575"/>
      <c r="C138" s="578"/>
      <c r="D138" s="576"/>
    </row>
    <row r="139" spans="2:7" s="16" customFormat="1" ht="9.6999999999999993" customHeight="1" thickBot="1" x14ac:dyDescent="0.25">
      <c r="B139" s="236"/>
      <c r="C139" s="236"/>
    </row>
    <row r="140" spans="2:7" s="9" customFormat="1" ht="31.6" customHeight="1" thickBot="1" x14ac:dyDescent="0.35">
      <c r="B140" s="243" t="s">
        <v>338</v>
      </c>
      <c r="C140" s="220"/>
      <c r="D140" s="10"/>
      <c r="E140" s="10"/>
      <c r="F140" s="11"/>
      <c r="G140" s="10"/>
    </row>
    <row r="141" spans="2:7" s="16" customFormat="1" ht="8.35" customHeight="1" x14ac:dyDescent="0.2">
      <c r="B141" s="113"/>
      <c r="C141" s="113"/>
    </row>
    <row r="142" spans="2:7" s="279" customFormat="1" ht="9" customHeight="1" x14ac:dyDescent="0.2">
      <c r="B142" s="51"/>
      <c r="C142" s="51"/>
    </row>
    <row r="143" spans="2:7" s="9" customFormat="1" ht="9" customHeight="1" x14ac:dyDescent="0.3">
      <c r="D143" s="10"/>
      <c r="E143" s="10"/>
      <c r="F143" s="11"/>
      <c r="G143" s="10"/>
    </row>
    <row r="144" spans="2:7" s="9" customFormat="1" ht="27.85" customHeight="1" x14ac:dyDescent="0.3">
      <c r="B144" s="557" t="s">
        <v>5</v>
      </c>
      <c r="C144" s="557"/>
      <c r="D144" s="10"/>
      <c r="E144" s="10"/>
      <c r="F144" s="11"/>
      <c r="G144" s="10"/>
    </row>
    <row r="145" spans="2:7" s="9" customFormat="1" ht="48.1" customHeight="1" thickBot="1" x14ac:dyDescent="0.35">
      <c r="B145" s="568" t="s">
        <v>9</v>
      </c>
      <c r="C145" s="568"/>
      <c r="D145" s="28"/>
      <c r="E145" s="10"/>
      <c r="F145" s="11"/>
      <c r="G145" s="10"/>
    </row>
    <row r="146" spans="2:7" ht="64.2" customHeight="1" thickBot="1" x14ac:dyDescent="0.25">
      <c r="B146" s="566"/>
      <c r="C146" s="639"/>
      <c r="D146" s="639"/>
      <c r="E146" s="567"/>
    </row>
    <row r="147" spans="2:7" x14ac:dyDescent="0.2">
      <c r="C147" s="19"/>
    </row>
  </sheetData>
  <sheetProtection password="CA05" sheet="1" objects="1" scenarios="1"/>
  <mergeCells count="33">
    <mergeCell ref="B145:C145"/>
    <mergeCell ref="B117:D117"/>
    <mergeCell ref="B115:D115"/>
    <mergeCell ref="B110:D110"/>
    <mergeCell ref="B91:F91"/>
    <mergeCell ref="B138:D138"/>
    <mergeCell ref="B105:D105"/>
    <mergeCell ref="G4:J4"/>
    <mergeCell ref="B13:C13"/>
    <mergeCell ref="B144:C144"/>
    <mergeCell ref="H7:I7"/>
    <mergeCell ref="C4:D4"/>
    <mergeCell ref="B26:F26"/>
    <mergeCell ref="B34:F34"/>
    <mergeCell ref="B40:F40"/>
    <mergeCell ref="B86:F86"/>
    <mergeCell ref="B46:F46"/>
    <mergeCell ref="B1:E1"/>
    <mergeCell ref="B146:E146"/>
    <mergeCell ref="B131:D131"/>
    <mergeCell ref="B132:D132"/>
    <mergeCell ref="B133:D133"/>
    <mergeCell ref="B134:D134"/>
    <mergeCell ref="B135:D135"/>
    <mergeCell ref="B136:D136"/>
    <mergeCell ref="B137:D137"/>
    <mergeCell ref="C3:D3"/>
    <mergeCell ref="B53:F53"/>
    <mergeCell ref="B60:F60"/>
    <mergeCell ref="B67:F67"/>
    <mergeCell ref="B74:F74"/>
    <mergeCell ref="B79:F79"/>
    <mergeCell ref="B2:E2"/>
  </mergeCells>
  <conditionalFormatting sqref="C87:D90 C92:D97 C118:D118 E87:F90 E92:F97">
    <cfRule type="expression" dxfId="77" priority="9">
      <formula>NOT(IS_LNGIMPTEXPT)</formula>
    </cfRule>
  </conditionalFormatting>
  <conditionalFormatting sqref="C14:C19 C27:D33 C35:D39 C41:D45 C47:D52 C54:D59 C61:D66 C68:D73 C75:D78 C87:D90 C92:D97 C106:D109 C111:D114 C116:D116 C118:D118 C80:D85">
    <cfRule type="expression" dxfId="76" priority="11">
      <formula>GHGRP_Facility</formula>
    </cfRule>
  </conditionalFormatting>
  <conditionalFormatting sqref="C14:C19 C27:D33 C106:D109 E27:F33">
    <cfRule type="expression" dxfId="75" priority="3">
      <formula>AND(NOT(IS_PRODUCTION),NOT(IS_GATHERING))</formula>
    </cfRule>
  </conditionalFormatting>
  <conditionalFormatting sqref="C35:D39 C41:D45 E35:F39 E41:F45">
    <cfRule type="expression" dxfId="74" priority="6">
      <formula>NOT(IS_PROCESSING)</formula>
    </cfRule>
  </conditionalFormatting>
  <conditionalFormatting sqref="C47:D52 C54:D59 E47:F52 E54:F59">
    <cfRule type="expression" dxfId="73" priority="7">
      <formula>NOT(IS_TRANSCOMPRESSION)</formula>
    </cfRule>
  </conditionalFormatting>
  <conditionalFormatting sqref="C61:D66 C68:D73 C111:D114 E68:F73 E61:F66">
    <cfRule type="expression" dxfId="72" priority="8">
      <formula>NOT(IS_STORAGE)</formula>
    </cfRule>
  </conditionalFormatting>
  <conditionalFormatting sqref="C75:D78 C116:D116 C80:D85 E75:F78 E80:F85">
    <cfRule type="expression" dxfId="71" priority="5">
      <formula>NOT(IS_LNGSTORAGE)</formula>
    </cfRule>
  </conditionalFormatting>
  <conditionalFormatting sqref="C14:C19 C27:F33 C35:F39 C41:F45 C47:F52 C54:F59 C61:F66 C68:F73 C75:F78 C80:F85 C87:F90 C92:F97 C106:D109 C111:D114 C116:D116 C118:D118 B132:D138 C140 B146 C124:C125">
    <cfRule type="expression" dxfId="70" priority="10">
      <formula>$O$1=2</formula>
    </cfRule>
  </conditionalFormatting>
  <conditionalFormatting sqref="C124:C125">
    <cfRule type="expression" dxfId="69" priority="2">
      <formula>AND(NOT(IS_PROCESSING),NOT(IS_TRANSCOMPRESSION),NOT(IS_STORAGE),NOT(IS_LNGIMPTEXPT), NOT(IS_LNGSTORAGE))</formula>
    </cfRule>
  </conditionalFormatting>
  <conditionalFormatting sqref="B132:D138 C140 B146">
    <cfRule type="expression" dxfId="68" priority="1">
      <formula>AND(NOT(IS_PROCESSING),NOT(IS_TRANSCOMPRESSION),NOT(IS_STORAGE),NOT(IS_LNGIMPTEXPT), NOT(IS_LNGSTORAGE), NOT(IS_PRODUCTION),NOT(IS_GATHERING))</formula>
    </cfRule>
  </conditionalFormatting>
  <dataValidations count="10">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WVG12:WVG13 B130 SR34 ACN34 AMJ34 AWF34 BGB34 BPX34 BZT34 CJP34 CTL34 DDH34 DND34 DWZ34 EGV34 EQR34 FAN34 FKJ34 FUF34 GEB34 GNX34 GXT34 HHP34 HRL34 IBH34 ILD34 IUZ34 JEV34 JOR34 JYN34 KIJ34 KSF34 LCB34 LLX34 LVT34 MFP34 MPL34 MZH34 NJD34 NSZ34 OCV34 OMR34 OWN34 PGJ34 PQF34 QAB34 QJX34 QTT34 RDP34 RNL34 RXH34 SHD34 SQZ34 TAV34 TKR34 TUN34 UEJ34 UOF34 UYB34 VHX34 VRT34 WBP34 WLL34 WVH34 IV34 IV40 SR40 ACN40 AMJ40 AWF40 BGB40 BPX40 BZT40 CJP40 CTL40 DDH40 DND40 DWZ40 EGV40 EQR40 FAN40 FKJ40 FUF40 GEB40 GNX40 GXT40 HHP40 HRL40 IBH40 ILD40 IUZ40 JEV40 JOR40 JYN40 KIJ40 KSF40 LCB40 LLX40 LVT40 MFP40 MPL40 MZH40 NJD40 NSZ40 OCV40 OMR40 OWN40 PGJ40 PQF40 QAB40 QJX40 QTT40 RDP40 RNL40 RXH40 SHD40 SQZ40 TAV40 TKR40 TUN40 UEJ40 UOF40 UYB40 VHX40 VRT40 WBP40 WLL40 WVH40 VRU98:VRU104 VHY98:VHY104 UYC98:UYC104 UOG98:UOG104 UEK98:UEK104 TUO98:TUO104 TKS98:TKS104 TAW98:TAW104 SRA98:SRA104 SHE98:SHE104 RXI98:RXI104 RNM98:RNM104 RDQ98:RDQ104 QTU98:QTU104 QJY98:QJY104 QAC98:QAC104 PQG98:PQG104 PGK98:PGK104 OWO98:OWO104 OMS98:OMS104 OCW98:OCW104 NTA98:NTA104 NJE98:NJE104 MZI98:MZI104 MPM98:MPM104 MFQ98:MFQ104 LVU98:LVU104 LLY98:LLY104 LCC98:LCC104 KSG98:KSG104 KIK98:KIK104 JYO98:JYO104 JOS98:JOS104 JEW98:JEW104 IVA98:IVA104 ILE98:ILE104 IBI98:IBI104 HRM98:HRM104 HHQ98:HHQ104 GXU98:GXU104 GNY98:GNY104 GEC98:GEC104 FUG98:FUG104 FKK98:FKK104 FAO98:FAO104 EQS98:EQS104 EGW98:EGW104 DXA98:DXA104 DNE98:DNE104 DDI98:DDI104 CTM98:CTM104 CJQ98:CJQ104 BZU98:BZU104 BPY98:BPY104 BGC98:BGC104 AWG98:AWG104 AMK98:AMK104 ACO98:ACO104 SS98:SS104 IW98:IW104 WVI98:WVI104 WLM98:WLM104 IV26 ACO20:ACO25 AMK20:AMK25 AWG20:AWG25 BGC20:BGC25 BPY20:BPY25 BZU20:BZU25 CJQ20:CJQ25 CTM20:CTM25 DDI20:DDI25 DNE20:DNE25 DXA20:DXA25 EGW20:EGW25 EQS20:EQS25 FAO20:FAO25 FKK20:FKK25 FUG20:FUG25 GEC20:GEC25 GNY20:GNY25 GXU20:GXU25 HHQ20:HHQ25 HRM20:HRM25 IBI20:IBI25 ILE20:ILE25 IVA20:IVA25 JEW20:JEW25 JOS20:JOS25 JYO20:JYO25 KIK20:KIK25 KSG20:KSG25 LCC20:LCC25 LLY20:LLY25 LVU20:LVU25 MFQ20:MFQ25 MPM20:MPM25 MZI20:MZI25 NJE20:NJE25 NTA20:NTA25 OCW20:OCW25 OMS20:OMS25 OWO20:OWO25 PGK20:PGK25 PQG20:PQG25 QAC20:QAC25 QJY20:QJY25 QTU20:QTU25 RDQ20:RDQ25 RNM20:RNM25 RXI20:RXI25 SHE20:SHE25 SRA20:SRA25 TAW20:TAW25 TKS20:TKS25 TUO20:TUO25 UEK20:UEK25 UOG20:UOG25 UYC20:UYC25 VHY20:VHY25 VRU20:VRU25 WBQ20:WBQ25 WLM20:WLM25 WVI20:WVI25 IW20:IW25 SS139:SS145 WVI7:WVI11 IW7:IW11 SS7:SS11 ACO7:ACO11 AMK7:AMK11 AWG7:AWG11 BGC7:BGC11 BPY7:BPY11 BZU7:BZU11 CJQ7:CJQ11 CTM7:CTM11 DDI7:DDI11 DNE7:DNE11 DXA7:DXA11 EGW7:EGW11 EQS7:EQS11 FAO7:FAO11 FKK7:FKK11 FUG7:FUG11 GEC7:GEC11 GNY7:GNY11 GXU7:GXU11 HHQ7:HHQ11 HRM7:HRM11 IBI7:IBI11 ILE7:ILE11 IVA7:IVA11 JEW7:JEW11 JOS7:JOS11 JYO7:JYO11 KIK7:KIK11 KSG7:KSG11 LCC7:LCC11 LLY7:LLY11 LVU7:LVU11 MFQ7:MFQ11 MPM7:MPM11 MZI7:MZI11 NJE7:NJE11 NTA7:NTA11 OCW7:OCW11 OMS7:OMS11 OWO7:OWO11 PGK7:PGK11 PQG7:PQG11 QAC7:QAC11 QJY7:QJY11 QTU7:QTU11 RDQ7:RDQ11 RNM7:RNM11 RXI7:RXI11 SHE7:SHE11 SRA7:SRA11 TAW7:TAW11 TKS7:TKS11 TUO7:TUO11 UEK7:UEK11 UOG7:UOG11 UYC7:UYC11 VHY7:VHY11 VRU7:VRU11 WBQ7:WBQ11 WLM7:WLM11 IW139:IW145 WVI139:WVI145 WLM139:WLM145 WBQ139:WBQ145 VRU139:VRU145 VHY139:VHY145 UYC139:UYC145 UOG139:UOG145 UEK139:UEK145 TUO139:TUO145 TKS139:TKS145 TAW139:TAW145 SRA139:SRA145 SHE139:SHE145 RXI139:RXI145 RNM139:RNM145 RDQ139:RDQ145 QTU139:QTU145 QJY139:QJY145 QAC139:QAC145 PQG139:PQG145 PGK139:PGK145 OWO139:OWO145 OMS139:OMS145 OCW139:OCW145 NTA139:NTA145 NJE139:NJE145 MZI139:MZI145 MPM139:MPM145 MFQ139:MFQ145 LVU139:LVU145 LLY139:LLY145 LCC139:LCC145 KSG139:KSG145 KIK139:KIK145 JYO139:JYO145 JOS139:JOS145 JEW139:JEW145 IVA139:IVA145 ILE139:ILE145 IBI139:IBI145 HRM139:HRM145 HHQ139:HHQ145 GXU139:GXU145 GNY139:GNY145 GEC139:GEC145 FUG139:FUG145 FKK139:FKK145 FAO139:FAO145 EQS139:EQS145 EGW139:EGW145 DXA139:DXA145 DNE139:DNE145 DDI139:DDI145 CTM139:CTM145 CJQ139:CJQ145 BZU139:BZU145 BPY139:BPY145 BGC139:BGC145 AWG139:AWG145 AMK139:AMK145 ACO139:ACO145 SS20:SS25 SR26 ACN26 AMJ26 AWF26 BGB26 BPX26 BZT26 CJP26 CTL26 DDH26 DND26 DWZ26 EGV26 EQR26 FAN26 FKJ26 FUF26 GEB26 GNX26 GXT26 HHP26 HRL26 IBH26 ILD26 IUZ26 JEV26 JOR26 JYN26 KIJ26 KSF26 LCB26 LLX26 LVT26 MFP26 MPL26 MZH26 NJD26 NSZ26 OCV26 OMR26 OWN26 PGJ26 PQF26 QAB26 QJX26 QTT26 RDP26 RNL26 RXH26 SHD26 SQZ26 TAV26 TKR26 TUN26 UEJ26 UOF26 UYB26 VHX26 VRT26 WBP26 WLL26 WVH26 WBQ98:WBQ104 WLK12:WLK13 WBO12:WBO13 VRS12:VRS13 VHW12:VHW13 UYA12:UYA13 UOE12:UOE13 UEI12:UEI13 TUM12:TUM13 TKQ12:TKQ13 TAU12:TAU13 SQY12:SQY13 SHC12:SHC13 RXG12:RXG13 RNK12:RNK13 RDO12:RDO13 QTS12:QTS13 QJW12:QJW13 QAA12:QAA13 PQE12:PQE13 PGI12:PGI13 OWM12:OWM13 OMQ12:OMQ13 OCU12:OCU13 NSY12:NSY13 NJC12:NJC13 MZG12:MZG13 MPK12:MPK13 MFO12:MFO13 LVS12:LVS13 LLW12:LLW13 LCA12:LCA13 KSE12:KSE13 KII12:KII13 JYM12:JYM13 JOQ12:JOQ13 JEU12:JEU13 IUY12:IUY13 ILC12:ILC13 IBG12:IBG13 HRK12:HRK13 HHO12:HHO13 GXS12:GXS13 GNW12:GNW13 GEA12:GEA13 FUE12:FUE13 FKI12:FKI13 FAM12:FAM13 EQQ12:EQQ13 EGU12:EGU13 DWY12:DWY13 DNC12:DNC13 DDG12:DDG13 CTK12:CTK13 CJO12:CJO13 BZS12:BZS13 BPW12:BPW13 BGA12:BGA13 AWE12:AWE13 AMI12:AMI13 ACM12:ACM13 SQ12:SQ13 IU12:IU13 B144:B145 AMK120:AMK130 ACO120:ACO130 SS120:SS130 IW120:IW130 WVI120:WVI130 WLM120:WLM130 WBQ120:WBQ130 VRU120:VRU130 VHY120:VHY130 UYC120:UYC130 UOG120:UOG130 UEK120:UEK130 TUO120:TUO130 TKS120:TKS130 TAW120:TAW130 SRA120:SRA130 SHE120:SHE130 RXI120:RXI130 RNM120:RNM130 RDQ120:RDQ130 QTU120:QTU130 QJY120:QJY130 QAC120:QAC130 PQG120:PQG130 PGK120:PGK130 OWO120:OWO130 OMS120:OMS130 OCW120:OCW130 NTA120:NTA130 NJE120:NJE130 MZI120:MZI130 MPM120:MPM130 MFQ120:MFQ130 LVU120:LVU130 LLY120:LLY130 LCC120:LCC130 KSG120:KSG130 KIK120:KIK130 JYO120:JYO130 JOS120:JOS130 JEW120:JEW130 IVA120:IVA130 ILE120:ILE130 IBI120:IBI130 HRM120:HRM130 HHQ120:HHQ130 GXU120:GXU130 GNY120:GNY130 GEC120:GEC130 FUG120:FUG130 FKK120:FKK130 FAO120:FAO130 EQS120:EQS130 EGW120:EGW130 DXA120:DXA130 DNE120:DNE130 DDI120:DDI130 CTM120:CTM130 CJQ120:CJQ130 BZU120:BZU130 BPY120:BPY130 BGC120:BGC130 AWG120:AWG130" xr:uid="{00000000-0002-0000-0F00-000000000000}"/>
    <dataValidation allowBlank="1" showErrorMessage="1" sqref="B132:B138" xr:uid="{00000000-0002-0000-0F00-000001000000}"/>
    <dataValidation allowBlank="1" showErrorMessage="1" prompt="If applicable, more than one mitigation option may be counted for a single blowdown event. " sqref="B131 B140" xr:uid="{00000000-0002-0000-0F00-000002000000}"/>
    <dataValidation type="whole" operator="greaterThanOrEqual" allowBlank="1" showInputMessage="1" showErrorMessage="1" sqref="C14:C19 C27:C33 C35:C39 C41:C45 C68:C73 C47:C52 C54:C59 C92:C97 C61:C66 C87:C90 C75:C78 C80:C85 C124 E27:E33 E35:E39 E41:E45 E47:E52 E54:E59 E68:E73 E75:E78 E80:E85 E87:E90 E92:E97 E61:E66" xr:uid="{00000000-0002-0000-0F00-000003000000}">
      <formula1>0</formula1>
    </dataValidation>
    <dataValidation type="whole" operator="greaterThanOrEqual" allowBlank="1" showInputMessage="1" showErrorMessage="1" prompt="For gathering pipelines, this value is the number of miles of pipeline per material type" sqref="C116 C118" xr:uid="{00000000-0002-0000-0F00-000004000000}">
      <formula1>0</formula1>
    </dataValidation>
    <dataValidation type="whole" operator="greaterThanOrEqual" allowBlank="1" showErrorMessage="1" prompt="For gathering pipelines, this value is the number of miles of pipeline per material type" sqref="C111:C114" xr:uid="{00000000-0002-0000-0F00-000005000000}">
      <formula1>0</formula1>
    </dataValidation>
    <dataValidation type="decimal" operator="greaterThanOrEqual" allowBlank="1" showInputMessage="1" showErrorMessage="1" sqref="D27:D33 D35:D39 D41:D45 D68:D73 D47:D52 C140 D92:D97 D54:D59 D106:D109 D111:D114 D116 D118 D61:D66 D87:D90 D75:D78 D80:D85 C125 F87:F90 F35:F39 F41:F45 F47:F52 F54:F59 F61:F66 F68:F73 F75:F78 F80:F85 F92:F97" xr:uid="{00000000-0002-0000-0F00-000006000000}">
      <formula1>0</formula1>
    </dataValidation>
    <dataValidation allowBlank="1" showErrorMessage="1" promptTitle="Component Type" prompt="Select the component type for the equipment leak" sqref="B27:B33 B35:B39 B41:B45 B47:B52 B54:B59 B61:B66 B68:B73 B92:B97 B87:B90 B75:B78 B80:B85" xr:uid="{00000000-0002-0000-0F00-000007000000}"/>
    <dataValidation type="decimal" operator="greaterThan" allowBlank="1" showInputMessage="1" showErrorMessage="1" sqref="F27:F33" xr:uid="{00000000-0002-0000-0F00-000008000000}">
      <formula1>0</formula1>
    </dataValidation>
    <dataValidation type="decimal" operator="greaterThanOrEqual" allowBlank="1" showErrorMessage="1" prompt="For gathering pipelines, this value is the number of miles of pipeline per material type" sqref="C106:C109" xr:uid="{00000000-0002-0000-0F00-00000A000000}">
      <formula1>0</formula1>
    </dataValidation>
  </dataValidations>
  <hyperlinks>
    <hyperlink ref="G4" location="ToC!A1" display="Return to Table of Contents" xr:uid="{00000000-0004-0000-0F00-000000000000}"/>
    <hyperlink ref="G4:J4" location="ToC!B16" display="Return to Table of Contents" xr:uid="{00000000-0004-0000-0F00-000001000000}"/>
    <hyperlink ref="E24" location="'Equipment Leaks'!B6" display="Return to top" xr:uid="{00000000-0004-0000-0F00-000002000000}"/>
    <hyperlink ref="G34" location="'Equipment Leaks'!B6" display="Return to top" xr:uid="{00000000-0004-0000-0F00-000003000000}"/>
    <hyperlink ref="G46" location="'Equipment Leaks'!B6" display="Return to top" xr:uid="{00000000-0004-0000-0F00-000004000000}"/>
    <hyperlink ref="G60" location="'Equipment Leaks'!B6" display="Return to top" xr:uid="{00000000-0004-0000-0F00-000005000000}"/>
    <hyperlink ref="G74" location="'Equipment Leaks'!B6" display="Return to top" xr:uid="{00000000-0004-0000-0F00-000006000000}"/>
    <hyperlink ref="G86" location="'Equipment Leaks'!B6" display="Return to top" xr:uid="{00000000-0004-0000-0F00-000007000000}"/>
    <hyperlink ref="E103" location="'Equipment Leaks'!B6" display="Return to top" xr:uid="{00000000-0004-0000-0F00-000008000000}"/>
    <hyperlink ref="E123" location="'Equipment Leaks'!B6" display="Return to top" xr:uid="{00000000-0004-0000-0F00-000009000000}"/>
    <hyperlink ref="E130" location="'Equipment Leaks'!B6" display="Return to top" xr:uid="{00000000-0004-0000-0F00-00000A000000}"/>
    <hyperlink ref="C7" location="'Equipment Leaks'!C14" display="Major Equipment Type" xr:uid="{00000000-0004-0000-0F00-00000B000000}"/>
    <hyperlink ref="D7" location="'Equipment Leaks'!C27" display="Emissions Calculated for Component Types Using Emissions Factors" xr:uid="{00000000-0004-0000-0F00-00000C000000}"/>
    <hyperlink ref="E7" location="'Equipment Leaks'!C106" display="Emissions Calculated by Population Counts" xr:uid="{00000000-0004-0000-0F00-00000D000000}"/>
    <hyperlink ref="F7" location="'Equipment Leaks'!C124" display="Emissions Calculated Using Alternate Calculation Method" xr:uid="{00000000-0004-0000-0F00-00000E000000}"/>
    <hyperlink ref="G7" location="'Equipment Leaks'!B132" display="Voluntary Actions" xr:uid="{00000000-0004-0000-0F00-00000F000000}"/>
    <hyperlink ref="B2:E2" r:id="rId1" display="For additional information about the data being requested, and for further detail on quantification methodologies, please refer to the &quot;ONE Future Commitment Option Technical Document&quot; found on the Methane Challenge website." xr:uid="{00000000-0004-0000-0F00-000010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1137" r:id="rId5" name="Option Button 1">
              <controlPr defaultSize="0" autoFill="0" autoLine="0" autoPict="0">
                <anchor moveWithCells="1">
                  <from>
                    <xdr:col>5</xdr:col>
                    <xdr:colOff>43132</xdr:colOff>
                    <xdr:row>0</xdr:row>
                    <xdr:rowOff>8626</xdr:rowOff>
                  </from>
                  <to>
                    <xdr:col>6</xdr:col>
                    <xdr:colOff>370936</xdr:colOff>
                    <xdr:row>0</xdr:row>
                    <xdr:rowOff>232913</xdr:rowOff>
                  </to>
                </anchor>
              </controlPr>
            </control>
          </mc:Choice>
        </mc:AlternateContent>
        <mc:AlternateContent xmlns:mc="http://schemas.openxmlformats.org/markup-compatibility/2006">
          <mc:Choice Requires="x14">
            <control shapeId="91138" r:id="rId6" name="Option Button 2">
              <controlPr defaultSize="0" autoFill="0" autoLine="0" autoPict="0">
                <anchor moveWithCells="1">
                  <from>
                    <xdr:col>5</xdr:col>
                    <xdr:colOff>43132</xdr:colOff>
                    <xdr:row>1</xdr:row>
                    <xdr:rowOff>146649</xdr:rowOff>
                  </from>
                  <to>
                    <xdr:col>6</xdr:col>
                    <xdr:colOff>370936</xdr:colOff>
                    <xdr:row>1</xdr:row>
                    <xdr:rowOff>362309</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tabColor theme="1"/>
    <pageSetUpPr fitToPage="1"/>
  </sheetPr>
  <dimension ref="A1:P98"/>
  <sheetViews>
    <sheetView showGridLines="0" zoomScale="85" zoomScaleNormal="85" workbookViewId="0"/>
  </sheetViews>
  <sheetFormatPr defaultColWidth="9.125" defaultRowHeight="13.6" x14ac:dyDescent="0.2"/>
  <cols>
    <col min="1" max="1" width="4.625" style="18" customWidth="1"/>
    <col min="2" max="2" width="60.625" style="18" customWidth="1"/>
    <col min="3" max="3" width="33" style="17" customWidth="1"/>
    <col min="4" max="4" width="30.625" style="18" customWidth="1"/>
    <col min="5" max="5" width="29.375" style="18" customWidth="1"/>
    <col min="6" max="7" width="9.125" style="18"/>
    <col min="8" max="8" width="9.125" style="18" customWidth="1"/>
    <col min="9" max="9" width="17.375" style="18" customWidth="1"/>
    <col min="10" max="10" width="11.5" style="18" customWidth="1"/>
    <col min="11" max="11" width="8.5" style="18" customWidth="1"/>
    <col min="12" max="12" width="9.125" style="18"/>
    <col min="13" max="13" width="9.125" style="18" customWidth="1"/>
    <col min="14" max="14" width="9.125" style="18"/>
    <col min="15" max="16" width="9.125" style="18" hidden="1" customWidth="1"/>
    <col min="17" max="17" width="9.125" style="18" customWidth="1"/>
    <col min="18" max="16384" width="9.125" style="18"/>
  </cols>
  <sheetData>
    <row r="1" spans="1:15" s="26" customFormat="1" ht="19.55" customHeight="1" x14ac:dyDescent="0.25">
      <c r="B1" s="561" t="s">
        <v>552</v>
      </c>
      <c r="C1" s="561"/>
      <c r="D1" s="561"/>
      <c r="E1" s="561"/>
      <c r="F1" s="561"/>
      <c r="H1" s="12" t="s">
        <v>30</v>
      </c>
      <c r="O1" s="431">
        <v>0</v>
      </c>
    </row>
    <row r="2" spans="1:15" s="12" customFormat="1" ht="40.6" customHeight="1" x14ac:dyDescent="0.25">
      <c r="B2" s="562" t="s">
        <v>553</v>
      </c>
      <c r="C2" s="562"/>
      <c r="D2" s="562"/>
      <c r="E2" s="562"/>
      <c r="F2" s="562"/>
      <c r="H2" s="26" t="s">
        <v>31</v>
      </c>
    </row>
    <row r="3" spans="1:15" s="12" customFormat="1" ht="14.3" x14ac:dyDescent="0.25">
      <c r="B3" s="13" t="s">
        <v>2</v>
      </c>
      <c r="C3" s="563" t="s">
        <v>0</v>
      </c>
      <c r="D3" s="563"/>
      <c r="E3" s="27" t="s">
        <v>1</v>
      </c>
    </row>
    <row r="4" spans="1:15" s="63" customFormat="1" x14ac:dyDescent="0.25">
      <c r="B4" s="74" t="str">
        <f>IF(PartnerName&lt;&gt;"",PartnerName,"")</f>
        <v>SAMPLE PARTNER</v>
      </c>
      <c r="C4" s="564" t="str">
        <f>IF(FacilityName&lt;&gt;"",FacilityName,"")</f>
        <v>SAMPLE FACILITY</v>
      </c>
      <c r="D4" s="564"/>
      <c r="E4" s="75" t="str">
        <f>ReportYear</f>
        <v>20XX</v>
      </c>
      <c r="G4" s="32"/>
      <c r="H4" s="604" t="s">
        <v>61</v>
      </c>
      <c r="I4" s="604"/>
      <c r="J4" s="604"/>
    </row>
    <row r="5" spans="1:15" s="16" customFormat="1" ht="14.3" customHeight="1" x14ac:dyDescent="0.25">
      <c r="B5" s="25" t="str">
        <f>IFERROR(IF(_xlfn.SINGLE(Segment_Selection)=TRUE,IF(_xlfn.SINGLE(Segment_Distribution)=TRUE,"","This source is not required to be reported for the industry segment selected"),""),"")</f>
        <v/>
      </c>
      <c r="C5" s="20"/>
    </row>
    <row r="6" spans="1:15" s="16" customFormat="1" ht="18.350000000000001" x14ac:dyDescent="0.2">
      <c r="B6" s="60" t="s">
        <v>124</v>
      </c>
      <c r="C6" s="57" t="s">
        <v>111</v>
      </c>
    </row>
    <row r="7" spans="1:15" s="274" customFormat="1" ht="50.95" customHeight="1" x14ac:dyDescent="0.25">
      <c r="A7" s="274" t="s">
        <v>350</v>
      </c>
      <c r="B7" s="409" t="s">
        <v>199</v>
      </c>
      <c r="C7" s="410" t="s">
        <v>200</v>
      </c>
      <c r="D7" s="410" t="s">
        <v>201</v>
      </c>
      <c r="E7" s="439" t="s">
        <v>202</v>
      </c>
      <c r="F7" s="410" t="s">
        <v>203</v>
      </c>
    </row>
    <row r="8" spans="1:15" s="16" customFormat="1" ht="28.55" customHeight="1" thickBot="1" x14ac:dyDescent="0.25">
      <c r="B8" s="117" t="s">
        <v>485</v>
      </c>
      <c r="C8" s="60"/>
    </row>
    <row r="9" spans="1:15" ht="28.55" customHeight="1" thickBot="1" x14ac:dyDescent="0.25">
      <c r="B9" s="101" t="s">
        <v>600</v>
      </c>
      <c r="C9" s="99"/>
    </row>
    <row r="10" spans="1:15" ht="23.3" customHeight="1" x14ac:dyDescent="0.2">
      <c r="B10" s="106" t="s">
        <v>193</v>
      </c>
      <c r="C10" s="99"/>
    </row>
    <row r="11" spans="1:15" ht="27.2" x14ac:dyDescent="0.2">
      <c r="B11" s="106" t="s">
        <v>194</v>
      </c>
      <c r="C11" s="105"/>
    </row>
    <row r="12" spans="1:15" ht="27.2" x14ac:dyDescent="0.2">
      <c r="B12" s="106" t="s">
        <v>195</v>
      </c>
      <c r="C12" s="105"/>
    </row>
    <row r="13" spans="1:15" ht="40.75" x14ac:dyDescent="0.2">
      <c r="B13" s="106" t="s">
        <v>196</v>
      </c>
      <c r="C13" s="105"/>
    </row>
    <row r="14" spans="1:15" ht="40.75" x14ac:dyDescent="0.2">
      <c r="B14" s="106" t="s">
        <v>197</v>
      </c>
      <c r="C14" s="112"/>
    </row>
    <row r="15" spans="1:15" ht="18.350000000000001" thickBot="1" x14ac:dyDescent="0.25">
      <c r="B15" s="102" t="s">
        <v>12</v>
      </c>
      <c r="C15" s="107"/>
    </row>
    <row r="16" spans="1:15" s="16" customFormat="1" ht="9" customHeight="1" x14ac:dyDescent="0.2">
      <c r="B16" s="60"/>
      <c r="C16" s="60"/>
    </row>
    <row r="17" spans="2:8" s="9" customFormat="1" ht="27.85" customHeight="1" thickBot="1" x14ac:dyDescent="0.35">
      <c r="B17" s="297" t="s">
        <v>584</v>
      </c>
      <c r="C17" s="115"/>
      <c r="D17" s="10"/>
      <c r="E17" s="10"/>
      <c r="F17" s="11"/>
      <c r="G17" s="10"/>
    </row>
    <row r="18" spans="2:8" ht="32.950000000000003" customHeight="1" thickBot="1" x14ac:dyDescent="0.25">
      <c r="B18" s="596" t="s">
        <v>55</v>
      </c>
      <c r="C18" s="597"/>
    </row>
    <row r="19" spans="2:8" ht="20.05" customHeight="1" x14ac:dyDescent="0.2">
      <c r="B19" s="598"/>
      <c r="C19" s="599"/>
    </row>
    <row r="20" spans="2:8" ht="20.05" customHeight="1" x14ac:dyDescent="0.2">
      <c r="B20" s="600"/>
      <c r="C20" s="601"/>
    </row>
    <row r="21" spans="2:8" ht="20.05" customHeight="1" x14ac:dyDescent="0.2">
      <c r="B21" s="600"/>
      <c r="C21" s="601"/>
    </row>
    <row r="22" spans="2:8" ht="20.05" customHeight="1" x14ac:dyDescent="0.2">
      <c r="B22" s="600"/>
      <c r="C22" s="601"/>
    </row>
    <row r="23" spans="2:8" ht="20.05" customHeight="1" x14ac:dyDescent="0.2">
      <c r="B23" s="600"/>
      <c r="C23" s="601"/>
    </row>
    <row r="24" spans="2:8" ht="20.05" customHeight="1" x14ac:dyDescent="0.2">
      <c r="B24" s="600"/>
      <c r="C24" s="601"/>
    </row>
    <row r="25" spans="2:8" ht="20.05" customHeight="1" thickBot="1" x14ac:dyDescent="0.25">
      <c r="B25" s="602"/>
      <c r="C25" s="603"/>
    </row>
    <row r="26" spans="2:8" s="16" customFormat="1" ht="9" customHeight="1" thickBot="1" x14ac:dyDescent="0.25">
      <c r="B26" s="245"/>
      <c r="C26" s="245"/>
    </row>
    <row r="27" spans="2:8" s="9" customFormat="1" ht="23.3" customHeight="1" thickBot="1" x14ac:dyDescent="0.35">
      <c r="B27" s="248" t="s">
        <v>338</v>
      </c>
      <c r="C27" s="235"/>
      <c r="D27" s="10"/>
      <c r="E27" s="10"/>
      <c r="F27" s="11"/>
      <c r="G27" s="10"/>
    </row>
    <row r="29" spans="2:8" s="44" customFormat="1" ht="9" customHeight="1" x14ac:dyDescent="0.2">
      <c r="B29" s="162"/>
      <c r="C29" s="162"/>
    </row>
    <row r="30" spans="2:8" ht="9" customHeight="1" x14ac:dyDescent="0.2"/>
    <row r="31" spans="2:8" ht="27.85" customHeight="1" x14ac:dyDescent="0.2">
      <c r="B31" s="352" t="s">
        <v>486</v>
      </c>
      <c r="C31" s="299"/>
      <c r="D31" s="48"/>
      <c r="E31" s="405" t="s">
        <v>62</v>
      </c>
      <c r="H31" s="48"/>
    </row>
    <row r="32" spans="2:8" s="48" customFormat="1" ht="12.75" customHeight="1" thickBot="1" x14ac:dyDescent="0.25">
      <c r="B32" s="352"/>
      <c r="C32" s="299"/>
      <c r="E32" s="353"/>
    </row>
    <row r="33" spans="2:8" ht="63.7" customHeight="1" thickBot="1" x14ac:dyDescent="0.25">
      <c r="B33" s="334"/>
      <c r="C33" s="137" t="s">
        <v>454</v>
      </c>
      <c r="D33" s="445" t="s">
        <v>198</v>
      </c>
      <c r="E33" s="167" t="s">
        <v>576</v>
      </c>
      <c r="H33" s="48"/>
    </row>
    <row r="34" spans="2:8" ht="38.25" customHeight="1" x14ac:dyDescent="0.2">
      <c r="B34" s="132" t="s">
        <v>503</v>
      </c>
      <c r="C34" s="84"/>
      <c r="D34" s="446"/>
      <c r="E34" s="128"/>
      <c r="H34" s="48"/>
    </row>
    <row r="35" spans="2:8" ht="38.25" customHeight="1" x14ac:dyDescent="0.2">
      <c r="B35" s="227" t="s">
        <v>455</v>
      </c>
      <c r="C35" s="81"/>
      <c r="D35" s="447"/>
      <c r="E35" s="129"/>
    </row>
    <row r="36" spans="2:8" ht="38.25" customHeight="1" thickBot="1" x14ac:dyDescent="0.25">
      <c r="B36" s="158" t="s">
        <v>504</v>
      </c>
      <c r="C36" s="130"/>
      <c r="D36" s="448"/>
      <c r="E36" s="103"/>
    </row>
    <row r="37" spans="2:8" s="48" customFormat="1" x14ac:dyDescent="0.2">
      <c r="B37" s="333"/>
      <c r="C37" s="309"/>
    </row>
    <row r="38" spans="2:8" s="9" customFormat="1" ht="27.85" customHeight="1" thickBot="1" x14ac:dyDescent="0.35">
      <c r="B38" s="297" t="s">
        <v>585</v>
      </c>
      <c r="C38" s="115"/>
      <c r="D38" s="10"/>
      <c r="E38" s="10"/>
      <c r="F38" s="11"/>
      <c r="G38" s="10"/>
    </row>
    <row r="39" spans="2:8" s="9" customFormat="1" ht="29.25" thickBot="1" x14ac:dyDescent="0.25">
      <c r="B39" s="137" t="s">
        <v>55</v>
      </c>
      <c r="C39" s="166" t="s">
        <v>336</v>
      </c>
      <c r="D39" s="579" t="s">
        <v>337</v>
      </c>
      <c r="E39" s="579"/>
      <c r="F39" s="570"/>
    </row>
    <row r="40" spans="2:8" s="12" customFormat="1" ht="24.8" customHeight="1" x14ac:dyDescent="0.25">
      <c r="B40" s="169"/>
      <c r="C40" s="230"/>
      <c r="D40" s="580"/>
      <c r="E40" s="580"/>
      <c r="F40" s="581"/>
    </row>
    <row r="41" spans="2:8" s="12" customFormat="1" ht="24.8" customHeight="1" x14ac:dyDescent="0.25">
      <c r="B41" s="170"/>
      <c r="C41" s="215"/>
      <c r="D41" s="577"/>
      <c r="E41" s="577"/>
      <c r="F41" s="574"/>
    </row>
    <row r="42" spans="2:8" s="12" customFormat="1" ht="24.8" customHeight="1" x14ac:dyDescent="0.25">
      <c r="B42" s="170"/>
      <c r="C42" s="215"/>
      <c r="D42" s="577"/>
      <c r="E42" s="577"/>
      <c r="F42" s="574"/>
    </row>
    <row r="43" spans="2:8" s="12" customFormat="1" ht="24.8" customHeight="1" x14ac:dyDescent="0.25">
      <c r="B43" s="170"/>
      <c r="C43" s="215"/>
      <c r="D43" s="577"/>
      <c r="E43" s="577"/>
      <c r="F43" s="574"/>
    </row>
    <row r="44" spans="2:8" s="12" customFormat="1" ht="24.8" customHeight="1" x14ac:dyDescent="0.25">
      <c r="B44" s="170"/>
      <c r="C44" s="215"/>
      <c r="D44" s="577"/>
      <c r="E44" s="577"/>
      <c r="F44" s="574"/>
    </row>
    <row r="45" spans="2:8" s="12" customFormat="1" ht="24.8" customHeight="1" x14ac:dyDescent="0.25">
      <c r="B45" s="170"/>
      <c r="C45" s="215"/>
      <c r="D45" s="577"/>
      <c r="E45" s="577"/>
      <c r="F45" s="574"/>
    </row>
    <row r="46" spans="2:8" s="12" customFormat="1" ht="24.8" customHeight="1" thickBot="1" x14ac:dyDescent="0.3">
      <c r="B46" s="194"/>
      <c r="C46" s="218"/>
      <c r="D46" s="578"/>
      <c r="E46" s="578"/>
      <c r="F46" s="576"/>
    </row>
    <row r="47" spans="2:8" ht="12.75" customHeight="1" thickBot="1" x14ac:dyDescent="0.25"/>
    <row r="48" spans="2:8" ht="23.95" customHeight="1" thickBot="1" x14ac:dyDescent="0.25">
      <c r="B48" s="243" t="s">
        <v>338</v>
      </c>
      <c r="C48" s="220"/>
    </row>
    <row r="50" spans="2:7" s="44" customFormat="1" ht="9" customHeight="1" x14ac:dyDescent="0.2">
      <c r="B50" s="162"/>
      <c r="C50" s="162"/>
    </row>
    <row r="51" spans="2:7" ht="9" customHeight="1" x14ac:dyDescent="0.2"/>
    <row r="52" spans="2:7" ht="27.85" customHeight="1" thickBot="1" x14ac:dyDescent="0.25">
      <c r="B52" s="297" t="s">
        <v>487</v>
      </c>
      <c r="C52" s="49"/>
      <c r="E52" s="405" t="s">
        <v>62</v>
      </c>
    </row>
    <row r="53" spans="2:7" ht="38.25" customHeight="1" x14ac:dyDescent="0.2">
      <c r="B53" s="101" t="s">
        <v>204</v>
      </c>
      <c r="C53" s="99"/>
    </row>
    <row r="54" spans="2:7" ht="47.25" customHeight="1" x14ac:dyDescent="0.2">
      <c r="B54" s="106" t="s">
        <v>205</v>
      </c>
      <c r="C54" s="105"/>
    </row>
    <row r="55" spans="2:7" ht="40.75" x14ac:dyDescent="0.2">
      <c r="B55" s="106" t="s">
        <v>257</v>
      </c>
      <c r="C55" s="112"/>
    </row>
    <row r="56" spans="2:7" ht="27.7" customHeight="1" thickBot="1" x14ac:dyDescent="0.25">
      <c r="B56" s="102" t="s">
        <v>12</v>
      </c>
      <c r="C56" s="107"/>
    </row>
    <row r="57" spans="2:7" s="16" customFormat="1" ht="9" customHeight="1" x14ac:dyDescent="0.2">
      <c r="B57" s="113"/>
      <c r="C57" s="113"/>
    </row>
    <row r="58" spans="2:7" s="9" customFormat="1" ht="27.85" customHeight="1" thickBot="1" x14ac:dyDescent="0.35">
      <c r="B58" s="297" t="s">
        <v>586</v>
      </c>
      <c r="C58" s="115"/>
      <c r="D58" s="10"/>
      <c r="E58" s="10"/>
      <c r="F58" s="11"/>
      <c r="G58" s="10"/>
    </row>
    <row r="59" spans="2:7" s="9" customFormat="1" ht="29.25" thickBot="1" x14ac:dyDescent="0.25">
      <c r="B59" s="137" t="s">
        <v>55</v>
      </c>
      <c r="C59" s="166" t="s">
        <v>336</v>
      </c>
      <c r="D59" s="579" t="s">
        <v>337</v>
      </c>
      <c r="E59" s="579"/>
      <c r="F59" s="570"/>
    </row>
    <row r="60" spans="2:7" s="12" customFormat="1" ht="24.8" customHeight="1" x14ac:dyDescent="0.25">
      <c r="B60" s="169"/>
      <c r="C60" s="230"/>
      <c r="D60" s="580"/>
      <c r="E60" s="580"/>
      <c r="F60" s="581"/>
    </row>
    <row r="61" spans="2:7" s="12" customFormat="1" ht="24.8" customHeight="1" x14ac:dyDescent="0.25">
      <c r="B61" s="170"/>
      <c r="C61" s="215"/>
      <c r="D61" s="577"/>
      <c r="E61" s="577"/>
      <c r="F61" s="574"/>
    </row>
    <row r="62" spans="2:7" s="12" customFormat="1" ht="24.8" customHeight="1" x14ac:dyDescent="0.25">
      <c r="B62" s="170"/>
      <c r="C62" s="215"/>
      <c r="D62" s="577"/>
      <c r="E62" s="577"/>
      <c r="F62" s="574"/>
    </row>
    <row r="63" spans="2:7" s="12" customFormat="1" ht="24.8" customHeight="1" x14ac:dyDescent="0.25">
      <c r="B63" s="170"/>
      <c r="C63" s="215"/>
      <c r="D63" s="577"/>
      <c r="E63" s="577"/>
      <c r="F63" s="574"/>
    </row>
    <row r="64" spans="2:7" s="12" customFormat="1" ht="24.8" customHeight="1" x14ac:dyDescent="0.25">
      <c r="B64" s="170"/>
      <c r="C64" s="215"/>
      <c r="D64" s="577"/>
      <c r="E64" s="577"/>
      <c r="F64" s="574"/>
    </row>
    <row r="65" spans="2:7" s="12" customFormat="1" ht="24.8" customHeight="1" x14ac:dyDescent="0.25">
      <c r="B65" s="170"/>
      <c r="C65" s="215"/>
      <c r="D65" s="577"/>
      <c r="E65" s="577"/>
      <c r="F65" s="574"/>
    </row>
    <row r="66" spans="2:7" s="12" customFormat="1" ht="24.8" customHeight="1" thickBot="1" x14ac:dyDescent="0.3">
      <c r="B66" s="194"/>
      <c r="C66" s="218"/>
      <c r="D66" s="578"/>
      <c r="E66" s="578"/>
      <c r="F66" s="576"/>
    </row>
    <row r="67" spans="2:7" ht="12.75" customHeight="1" thickBot="1" x14ac:dyDescent="0.25"/>
    <row r="68" spans="2:7" ht="32.950000000000003" customHeight="1" thickBot="1" x14ac:dyDescent="0.25">
      <c r="B68" s="243" t="s">
        <v>338</v>
      </c>
      <c r="C68" s="220"/>
    </row>
    <row r="69" spans="2:7" ht="12.75" customHeight="1" x14ac:dyDescent="0.2"/>
    <row r="70" spans="2:7" s="44" customFormat="1" ht="9" customHeight="1" x14ac:dyDescent="0.2">
      <c r="B70" s="162"/>
      <c r="C70" s="162"/>
    </row>
    <row r="71" spans="2:7" ht="9" customHeight="1" x14ac:dyDescent="0.2"/>
    <row r="72" spans="2:7" ht="27.85" customHeight="1" x14ac:dyDescent="0.2">
      <c r="B72" s="117" t="s">
        <v>488</v>
      </c>
      <c r="C72" s="49"/>
      <c r="E72" s="405" t="s">
        <v>62</v>
      </c>
    </row>
    <row r="73" spans="2:7" ht="27.85" customHeight="1" thickBot="1" x14ac:dyDescent="0.25">
      <c r="B73" s="334"/>
      <c r="C73" s="49"/>
      <c r="E73" s="180"/>
    </row>
    <row r="74" spans="2:7" ht="74.25" customHeight="1" thickBot="1" x14ac:dyDescent="0.25">
      <c r="B74" s="334"/>
      <c r="C74" s="211" t="s">
        <v>548</v>
      </c>
      <c r="D74" s="251" t="s">
        <v>198</v>
      </c>
      <c r="E74" s="167" t="s">
        <v>267</v>
      </c>
    </row>
    <row r="75" spans="2:7" ht="36.700000000000003" customHeight="1" x14ac:dyDescent="0.2">
      <c r="B75" s="132" t="s">
        <v>206</v>
      </c>
      <c r="C75" s="131"/>
      <c r="D75" s="449"/>
      <c r="E75" s="128"/>
    </row>
    <row r="76" spans="2:7" ht="36.700000000000003" customHeight="1" x14ac:dyDescent="0.2">
      <c r="B76" s="227" t="s">
        <v>207</v>
      </c>
      <c r="C76" s="81"/>
      <c r="D76" s="447"/>
      <c r="E76" s="129"/>
    </row>
    <row r="77" spans="2:7" ht="36.700000000000003" customHeight="1" thickBot="1" x14ac:dyDescent="0.25">
      <c r="B77" s="158" t="s">
        <v>208</v>
      </c>
      <c r="C77" s="130"/>
      <c r="D77" s="448"/>
      <c r="E77" s="103"/>
    </row>
    <row r="78" spans="2:7" ht="12.75" customHeight="1" x14ac:dyDescent="0.2">
      <c r="B78" s="334"/>
      <c r="C78" s="49"/>
      <c r="E78" s="180"/>
    </row>
    <row r="79" spans="2:7" s="9" customFormat="1" ht="27.85" customHeight="1" thickBot="1" x14ac:dyDescent="0.35">
      <c r="B79" s="297" t="s">
        <v>587</v>
      </c>
      <c r="C79" s="115"/>
      <c r="D79" s="10"/>
      <c r="E79" s="10"/>
      <c r="F79" s="11"/>
      <c r="G79" s="10"/>
    </row>
    <row r="80" spans="2:7" s="9" customFormat="1" ht="29.25" thickBot="1" x14ac:dyDescent="0.25">
      <c r="B80" s="137" t="s">
        <v>55</v>
      </c>
      <c r="C80" s="166" t="s">
        <v>336</v>
      </c>
      <c r="D80" s="579" t="s">
        <v>337</v>
      </c>
      <c r="E80" s="579"/>
      <c r="F80" s="570"/>
    </row>
    <row r="81" spans="2:7" s="12" customFormat="1" ht="24.8" customHeight="1" x14ac:dyDescent="0.25">
      <c r="B81" s="169"/>
      <c r="C81" s="230"/>
      <c r="D81" s="580"/>
      <c r="E81" s="580"/>
      <c r="F81" s="581"/>
    </row>
    <row r="82" spans="2:7" s="12" customFormat="1" ht="24.8" customHeight="1" x14ac:dyDescent="0.25">
      <c r="B82" s="170"/>
      <c r="C82" s="215"/>
      <c r="D82" s="577"/>
      <c r="E82" s="577"/>
      <c r="F82" s="574"/>
    </row>
    <row r="83" spans="2:7" s="12" customFormat="1" ht="24.8" customHeight="1" x14ac:dyDescent="0.25">
      <c r="B83" s="170"/>
      <c r="C83" s="215"/>
      <c r="D83" s="577"/>
      <c r="E83" s="577"/>
      <c r="F83" s="574"/>
    </row>
    <row r="84" spans="2:7" s="12" customFormat="1" ht="24.8" customHeight="1" x14ac:dyDescent="0.25">
      <c r="B84" s="170"/>
      <c r="C84" s="215"/>
      <c r="D84" s="577"/>
      <c r="E84" s="577"/>
      <c r="F84" s="574"/>
    </row>
    <row r="85" spans="2:7" s="12" customFormat="1" ht="24.8" customHeight="1" x14ac:dyDescent="0.25">
      <c r="B85" s="170"/>
      <c r="C85" s="215"/>
      <c r="D85" s="577"/>
      <c r="E85" s="577"/>
      <c r="F85" s="574"/>
    </row>
    <row r="86" spans="2:7" s="12" customFormat="1" ht="24.8" customHeight="1" x14ac:dyDescent="0.25">
      <c r="B86" s="170"/>
      <c r="C86" s="215"/>
      <c r="D86" s="577"/>
      <c r="E86" s="577"/>
      <c r="F86" s="574"/>
    </row>
    <row r="87" spans="2:7" s="12" customFormat="1" ht="24.8" customHeight="1" thickBot="1" x14ac:dyDescent="0.3">
      <c r="B87" s="194"/>
      <c r="C87" s="218"/>
      <c r="D87" s="578"/>
      <c r="E87" s="578"/>
      <c r="F87" s="576"/>
    </row>
    <row r="88" spans="2:7" ht="12.75" customHeight="1" thickBot="1" x14ac:dyDescent="0.25"/>
    <row r="89" spans="2:7" ht="24.8" customHeight="1" thickBot="1" x14ac:dyDescent="0.25">
      <c r="B89" s="243" t="s">
        <v>338</v>
      </c>
      <c r="C89" s="220"/>
    </row>
    <row r="90" spans="2:7" ht="12.75" customHeight="1" x14ac:dyDescent="0.2"/>
    <row r="91" spans="2:7" s="44" customFormat="1" ht="9" customHeight="1" x14ac:dyDescent="0.2">
      <c r="B91" s="162"/>
      <c r="C91" s="162"/>
    </row>
    <row r="92" spans="2:7" ht="9" customHeight="1" x14ac:dyDescent="0.2"/>
    <row r="93" spans="2:7" s="9" customFormat="1" ht="27.85" customHeight="1" x14ac:dyDescent="0.3">
      <c r="B93" s="557" t="s">
        <v>5</v>
      </c>
      <c r="C93" s="557"/>
      <c r="D93" s="10"/>
      <c r="E93" s="10"/>
      <c r="F93" s="11"/>
      <c r="G93" s="10"/>
    </row>
    <row r="94" spans="2:7" s="9" customFormat="1" ht="35" customHeight="1" thickBot="1" x14ac:dyDescent="0.35">
      <c r="B94" s="568" t="s">
        <v>9</v>
      </c>
      <c r="C94" s="568"/>
      <c r="D94" s="28"/>
      <c r="E94" s="10"/>
      <c r="F94" s="11"/>
      <c r="G94" s="10"/>
    </row>
    <row r="95" spans="2:7" ht="93.1" customHeight="1" thickBot="1" x14ac:dyDescent="0.25">
      <c r="B95" s="566"/>
      <c r="C95" s="567"/>
    </row>
    <row r="96" spans="2:7" x14ac:dyDescent="0.2">
      <c r="C96" s="19"/>
    </row>
    <row r="98" spans="3:3" x14ac:dyDescent="0.2">
      <c r="C98" s="460"/>
    </row>
  </sheetData>
  <sheetProtection algorithmName="SHA-512" hashValue="68Dgcy8sCT6iyObrF9j+HIppbn4gGrYLtU83ZDiIls3aBsEcBgTI4sXiEV6nNpEmYuEP8ROi2wYqJ8diIRQ5oQ==" saltValue="VaHTCJlRq7r0JkJR1HqNvg==" spinCount="100000" sheet="1" objects="1" scenarios="1"/>
  <dataConsolidate/>
  <mergeCells count="40">
    <mergeCell ref="H4:J4"/>
    <mergeCell ref="B93:C93"/>
    <mergeCell ref="B94:C94"/>
    <mergeCell ref="B95:C95"/>
    <mergeCell ref="B19:C19"/>
    <mergeCell ref="B20:C20"/>
    <mergeCell ref="B21:C21"/>
    <mergeCell ref="B22:C22"/>
    <mergeCell ref="B23:C23"/>
    <mergeCell ref="B24:C24"/>
    <mergeCell ref="B25:C25"/>
    <mergeCell ref="D39:F39"/>
    <mergeCell ref="D40:F40"/>
    <mergeCell ref="D41:F41"/>
    <mergeCell ref="D42:F42"/>
    <mergeCell ref="D43:F43"/>
    <mergeCell ref="B1:F1"/>
    <mergeCell ref="B2:F2"/>
    <mergeCell ref="C3:D3"/>
    <mergeCell ref="C4:D4"/>
    <mergeCell ref="B18:C18"/>
    <mergeCell ref="D44:F44"/>
    <mergeCell ref="D45:F45"/>
    <mergeCell ref="D46:F46"/>
    <mergeCell ref="D59:F59"/>
    <mergeCell ref="D60:F60"/>
    <mergeCell ref="D61:F61"/>
    <mergeCell ref="D62:F62"/>
    <mergeCell ref="D63:F63"/>
    <mergeCell ref="D64:F64"/>
    <mergeCell ref="D65:F65"/>
    <mergeCell ref="D84:F84"/>
    <mergeCell ref="D85:F85"/>
    <mergeCell ref="D86:F86"/>
    <mergeCell ref="D87:F87"/>
    <mergeCell ref="D66:F66"/>
    <mergeCell ref="D80:F80"/>
    <mergeCell ref="D81:F81"/>
    <mergeCell ref="D82:F82"/>
    <mergeCell ref="D83:F83"/>
  </mergeCells>
  <conditionalFormatting sqref="C10 C12:C15 C53:C56 C34:E36 C75:E77">
    <cfRule type="expression" dxfId="67" priority="45">
      <formula>GHGRP_Facility</formula>
    </cfRule>
  </conditionalFormatting>
  <conditionalFormatting sqref="C10:C15 B19:C25 C27 C48 C53:C56 B95 B40:F46 C34:E36 C75:E77">
    <cfRule type="expression" dxfId="66" priority="28">
      <formula>NOT(IS_DISTRIBUTION)</formula>
    </cfRule>
  </conditionalFormatting>
  <conditionalFormatting sqref="B60:C66 C68">
    <cfRule type="expression" dxfId="65" priority="34">
      <formula>NOT(IS_DISTRIBUTION)</formula>
    </cfRule>
  </conditionalFormatting>
  <conditionalFormatting sqref="D60">
    <cfRule type="expression" dxfId="64" priority="33">
      <formula>NOT(IS_DISTRIBUTION)</formula>
    </cfRule>
  </conditionalFormatting>
  <conditionalFormatting sqref="D61:D66">
    <cfRule type="expression" dxfId="63" priority="32">
      <formula>NOT(IS_DISTRIBUTION)</formula>
    </cfRule>
  </conditionalFormatting>
  <conditionalFormatting sqref="B81:C87 C89">
    <cfRule type="expression" dxfId="62" priority="31">
      <formula>NOT(IS_DISTRIBUTION)</formula>
    </cfRule>
  </conditionalFormatting>
  <conditionalFormatting sqref="D81">
    <cfRule type="expression" dxfId="61" priority="30">
      <formula>NOT(IS_DISTRIBUTION)</formula>
    </cfRule>
  </conditionalFormatting>
  <conditionalFormatting sqref="D82:D87">
    <cfRule type="expression" dxfId="60" priority="29">
      <formula>NOT(IS_DISTRIBUTION)</formula>
    </cfRule>
  </conditionalFormatting>
  <conditionalFormatting sqref="C10:C15 B19:C25 C27 C48 C53:C56 B95 B81:F87 C89 B60:F66 C68 B40:F46 C34:E36 C75:E77">
    <cfRule type="expression" dxfId="59" priority="37">
      <formula>$O$1=2</formula>
    </cfRule>
  </conditionalFormatting>
  <conditionalFormatting sqref="C9">
    <cfRule type="expression" dxfId="58" priority="3">
      <formula>GHGRP_Facility</formula>
    </cfRule>
  </conditionalFormatting>
  <conditionalFormatting sqref="C9">
    <cfRule type="expression" dxfId="57" priority="1">
      <formula>NOT(IS_DISTRIBUTION)</formula>
    </cfRule>
  </conditionalFormatting>
  <conditionalFormatting sqref="C9">
    <cfRule type="expression" dxfId="56" priority="2">
      <formula>$O$1=2</formula>
    </cfRule>
  </conditionalFormatting>
  <dataValidations count="9">
    <dataValidation allowBlank="1" showErrorMessage="1" sqref="B81:B87 B19:B25 B60:B66 B40:B46" xr:uid="{00000000-0002-0000-1000-000000000000}"/>
    <dataValidation type="decimal" operator="greaterThanOrEqual" allowBlank="1" showErrorMessage="1" sqref="C48 C68 C89 C27" xr:uid="{00000000-0002-0000-1000-000001000000}">
      <formula1>0</formula1>
    </dataValidation>
    <dataValidation allowBlank="1" showErrorMessage="1" prompt="If applicable, more than one mitigation option may be counted for a single blowdown event. " sqref="B18 B27 B59:D59 B48 B68 B39:D39 B80:D80 B89" xr:uid="{00000000-0002-0000-1000-000002000000}"/>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93:B94 B17 WVI16:WVI17 B8 SS7:SS8 ACO7:ACO8 AMK7:AMK8 AWG7:AWG8 BGC7:BGC8 BPY7:BPY8 BZU7:BZU8 CJQ7:CJQ8 CTM7:CTM8 DDI7:DDI8 DNE7:DNE8 DXA7:DXA8 EGW7:EGW8 EQS7:EQS8 FAO7:FAO8 FKK7:FKK8 FUG7:FUG8 GEC7:GEC8 GNY7:GNY8 GXU7:GXU8 HHQ7:HHQ8 HRM7:HRM8 IBI7:IBI8 ILE7:ILE8 IVA7:IVA8 JEW7:JEW8 JOS7:JOS8 JYO7:JYO8 KIK7:KIK8 KSG7:KSG8 LCC7:LCC8 LLY7:LLY8 LVU7:LVU8 MFQ7:MFQ8 MPM7:MPM8 MZI7:MZI8 NJE7:NJE8 NTA7:NTA8 OCW7:OCW8 OMS7:OMS8 OWO7:OWO8 PGK7:PGK8 PQG7:PQG8 QAC7:QAC8 QJY7:QJY8 QTU7:QTU8 RDQ7:RDQ8 RNM7:RNM8 RXI7:RXI8 SHE7:SHE8 SRA7:SRA8 TAW7:TAW8 TKS7:TKS8 TUO7:TUO8 UEK7:UEK8 UOG7:UOG8 UYC7:UYC8 VHY7:VHY8 VRU7:VRU8 WBQ7:WBQ8 WLM7:WLM8 WVI7:WVI8 IW7:IW8 IW16:IW17 SS16:SS17 ACO16:ACO17 AMK16:AMK17 AWG16:AWG17 BGC16:BGC17 BPY16:BPY17 BZU16:BZU17 CJQ16:CJQ17 CTM16:CTM17 DDI16:DDI17 DNE16:DNE17 DXA16:DXA17 EGW16:EGW17 EQS16:EQS17 FAO16:FAO17 FKK16:FKK17 FUG16:FUG17 GEC16:GEC17 GNY16:GNY17 GXU16:GXU17 HHQ16:HHQ17 HRM16:HRM17 IBI16:IBI17 ILE16:ILE17 IVA16:IVA17 JEW16:JEW17 JOS16:JOS17 JYO16:JYO17 KIK16:KIK17 KSG16:KSG17 LCC16:LCC17 LLY16:LLY17 LVU16:LVU17 MFQ16:MFQ17 MPM16:MPM17 MZI16:MZI17 NJE16:NJE17 NTA16:NTA17 OCW16:OCW17 OMS16:OMS17 OWO16:OWO17 PGK16:PGK17 PQG16:PQG17 QAC16:QAC17 QJY16:QJY17 QTU16:QTU17 RDQ16:RDQ17 RNM16:RNM17 RXI16:RXI17 SHE16:SHE17 SRA16:SRA17 TAW16:TAW17 TKS16:TKS17 TUO16:TUO17 UEK16:UEK17 UOG16:UOG17 UYC16:UYC17 VHY16:VHY17 VRU16:VRU17 WBQ16:WBQ17 WLM16:WLM17 AWG93:AWG94 BGC93:BGC94 BPY93:BPY94 BZU93:BZU94 CJQ93:CJQ94 CTM93:CTM94 DDI93:DDI94 DNE93:DNE94 DXA93:DXA94 EGW93:EGW94 EQS93:EQS94 FAO93:FAO94 FKK93:FKK94 FUG93:FUG94 GEC93:GEC94 GNY93:GNY94 GXU93:GXU94 HHQ93:HHQ94 HRM93:HRM94 IBI93:IBI94 ILE93:ILE94 IVA93:IVA94 JEW93:JEW94 JOS93:JOS94 JYO93:JYO94 KIK93:KIK94 KSG93:KSG94 LCC93:LCC94 LLY93:LLY94 LVU93:LVU94 MFQ93:MFQ94 MPM93:MPM94 MZI93:MZI94 NJE93:NJE94 NTA93:NTA94 OCW93:OCW94 OMS93:OMS94 OWO93:OWO94 PGK93:PGK94 PQG93:PQG94 QAC93:QAC94 QJY93:QJY94 QTU93:QTU94 RDQ93:RDQ94 RNM93:RNM94 RXI93:RXI94 SHE93:SHE94 SRA93:SRA94 TAW93:TAW94 TKS93:TKS94 TUO93:TUO94 UEK93:UEK94 UOG93:UOG94 UYC93:UYC94 VHY93:VHY94 VRU93:VRU94 WBQ93:WBQ94 WLM93:WLM94 WVI93:WVI94 IW93:IW94 SS93:SS94 ACO93:ACO94 IW26:IW27 WVI26:WVI27 WLM26:WLM27 WBQ26:WBQ27 VRU26:VRU27 VHY26:VHY27 UYC26:UYC27 UOG26:UOG27 UEK26:UEK27 TUO26:TUO27 TKS26:TKS27 TAW26:TAW27 SRA26:SRA27 SHE26:SHE27 RXI26:RXI27 RNM26:RNM27 RDQ26:RDQ27 QTU26:QTU27 QJY26:QJY27 QAC26:QAC27 PQG26:PQG27 PGK26:PGK27 OWO26:OWO27 OMS26:OMS27 OCW26:OCW27 NTA26:NTA27 NJE26:NJE27 MZI26:MZI27 MPM26:MPM27 MFQ26:MFQ27 LVU26:LVU27 LLY26:LLY27 LCC26:LCC27 KSG26:KSG27 KIK26:KIK27 JYO26:JYO27 JOS26:JOS27 JEW26:JEW27 IVA26:IVA27 ILE26:ILE27 IBI26:IBI27 HRM26:HRM27 HHQ26:HHQ27 GXU26:GXU27 GNY26:GNY27 GEC26:GEC27 FUG26:FUG27 FKK26:FKK27 FAO26:FAO27 EQS26:EQS27 EGW26:EGW27 DXA26:DXA27 DNE26:DNE27 DDI26:DDI27 CTM26:CTM27 CJQ26:CJQ27 BZU26:BZU27 BPY26:BPY27 BGC26:BGC27 AWG26:AWG27 AMK26:AMK27 ACO26:ACO27 SS26:SS27 SS29 IW29 WVI29 WLM29 WBQ29 VRU29 VHY29 UYC29 UOG29 UEK29 TUO29 TKS29 TAW29 SRA29 SHE29 RXI29 RNM29 RDQ29 QTU29 QJY29 QAC29 PQG29 PGK29 OWO29 OMS29 OCW29 NTA29 NJE29 MZI29 MPM29 MFQ29 LVU29 LLY29 LCC29 KSG29 KIK29 JYO29 JOS29 JEW29 IVA29 ILE29 IBI29 HRM29 HHQ29 GXU29 GNY29 GEC29 FUG29 FKK29 FAO29 EQS29 EGW29 DXA29 DNE29 DDI29 CTM29 CJQ29 BZU29 BPY29 BGC29 AWG29 AMK29 ACO29 WLM57:WLM58 B31:B33 SS50 IW50 WVI50 WLM50 WBQ50 VRU50 VHY50 UYC50 UOG50 UEK50 TUO50 TKS50 TAW50 SRA50 SHE50 RXI50 RNM50 RDQ50 QTU50 QJY50 QAC50 PQG50 PGK50 OWO50 OMS50 OCW50 NTA50 NJE50 MZI50 MPM50 MFQ50 LVU50 LLY50 LCC50 KSG50 KIK50 JYO50 JOS50 JEW50 IVA50 ILE50 IBI50 HRM50 HHQ50 GXU50 GNY50 GEC50 FUG50 FKK50 FAO50 EQS50 EGW50 DXA50 DNE50 DDI50 CTM50 CJQ50 BZU50 BPY50 BGC50 AWG50 AMK50 ACO50 WLL39 WBP39 VRT39 VHX39 UYB39 UOF39 UEJ39 TUN39 TKR39 TAV39 SQZ39 SHD39 RXH39 RNL39 RDP39 QTT39 QJX39 QAB39 PQF39 PGJ39 OWN39 OMR39 OCV39 NSZ39 NJD39 MZH39 MPL39 MFP39 LVT39 LLX39 LCB39 KSF39 KIJ39 JYN39 JOR39 JEV39 IUZ39 ILD39 IBH39 HRL39 HHP39 GXT39 GNX39 GEB39 FUF39 FKJ39 FAN39 EQR39 EGV39 DWZ39 DND39 DDH39 CTL39 CJP39 BZT39 BPX39 BGB39 AWF39 AMJ39 ACN39 SR39 IV39 WVH39 B38 WVI38 IW38 SS38 ACO38 AMK38 AWG38 BGC38 BPY38 BZU38 CJQ38 CTM38 DDI38 DNE38 DXA38 EGW38 EQS38 FAO38 FKK38 FUG38 GEC38 GNY38 GXU38 HHQ38 HRM38 IBI38 ILE38 IVA38 JEW38 JOS38 JYO38 KIK38 KSG38 LCC38 LLY38 LVU38 MFQ38 MPM38 MZI38 NJE38 NTA38 OCW38 OMS38 OWO38 PGK38 PQG38 QAC38 QJY38 QTU38 RDQ38 RNM38 RXI38 SHE38 SRA38 TAW38 TKS38 TUO38 UEK38 UOG38 UYC38 VHY38 VRU38 WBQ38 WLM38 B58 WVI57:WVI58 B52 IW57:IW58 SS57:SS58 ACO57:ACO58 AMK57:AMK58 AWG57:AWG58 BGC57:BGC58 BPY57:BPY58 BZU57:BZU58 CJQ57:CJQ58 CTM57:CTM58 DDI57:DDI58 DNE57:DNE58 DXA57:DXA58 EGW57:EGW58 EQS57:EQS58 FAO57:FAO58 FKK57:FKK58 FUG57:FUG58 GEC57:GEC58 GNY57:GNY58 GXU57:GXU58 HHQ57:HHQ58 HRM57:HRM58 IBI57:IBI58 ILE57:ILE58 IVA57:IVA58 JEW57:JEW58 JOS57:JOS58 JYO57:JYO58 KIK57:KIK58 KSG57:KSG58 LCC57:LCC58 LLY57:LLY58 LVU57:LVU58 MFQ57:MFQ58 MPM57:MPM58 MZI57:MZI58 NJE57:NJE58 NTA57:NTA58 OCW57:OCW58 OMS57:OMS58 OWO57:OWO58 PGK57:PGK58 PQG57:PQG58 QAC57:QAC58 QJY57:QJY58 QTU57:QTU58 RDQ57:RDQ58 RNM57:RNM58 RXI57:RXI58 SHE57:SHE58 SRA57:SRA58 TAW57:TAW58 TKS57:TKS58 TUO57:TUO58 UEK57:UEK58 UOG57:UOG58 UYC57:UYC58 VHY57:VHY58 VRU57:VRU58 WBQ57:WBQ58 IW70 AMK93:AMK94 WVI70 WLM70 WBQ70 VRU70 VHY70 UYC70 UOG70 UEK70 TUO70 TKS70 TAW70 SRA70 SHE70 RXI70 RNM70 RDQ70 QTU70 QJY70 QAC70 PQG70 PGK70 OWO70 OMS70 OCW70 NTA70 NJE70 MZI70 MPM70 MFQ70 LVU70 LLY70 LCC70 KSG70 KIK70 JYO70 JOS70 JEW70 IVA70 ILE70 IBI70 HRM70 HHQ70 GXU70 GNY70 GEC70 FUG70 FKK70 FAO70 EQS70 EGW70 DXA70 DNE70 DDI70 CTM70 CJQ70 BZU70 BPY70 BGC70 AWG70 AMK70 ACO70 WVI79 IW79 SS79 ACO79 AMK79 AWG79 BGC79 BPY79 BZU79 CJQ79 CTM79 DDI79 DNE79 DXA79 EGW79 EQS79 FAO79 FKK79 FUG79 GEC79 GNY79 GXU79 HHQ79 HRM79 IBI79 ILE79 IVA79 JEW79 JOS79 JYO79 KIK79 KSG79 LCC79 LLY79 LVU79 MFQ79 MPM79 MZI79 NJE79 NTA79 OCW79 OMS79 OWO79 PGK79 PQG79 QAC79 QJY79 QTU79 RDQ79 RNM79 RXI79 SHE79 SRA79 TAW79 TKS79 TUO79 UEK79 UOG79 UYC79 VHY79 VRU79 WBQ79 SS70 WLM79 B72:B74 WBP59 VRT59 VHX59 UYB59 UOF59 UEJ59 TUN59 TKR59 TAV59 SQZ59 SHD59 RXH59 RNL59 RDP59 QTT59 QJX59 QAB59 PQF59 PGJ59 OWN59 OMR59 OCV59 NSZ59 NJD59 MZH59 MPL59 MFP59 LVT59 LLX59 LCB59 KSF59 KIJ59 JYN59 JOR59 JEV59 IUZ59 ILD59 IBH59 HRL59 HHP59 GXT59 GNX59 GEB59 FUF59 FKJ59 FAN59 EQR59 EGV59 DWZ59 DND59 DDH59 CTL59 CJP59 BZT59 BPX59 BGB59 AWF59 AMJ59 ACN59 SR59 IV59 WVH59 WLL59 WBP80 VRT80 VHX80 UYB80 UOF80 UEJ80 TUN80 TKR80 TAV80 SQZ80 SHD80 RXH80 RNL80 RDP80 QTT80 QJX80 QAB80 PQF80 PGJ80 OWN80 OMR80 OCV80 NSZ80 NJD80 MZH80 MPL80 MFP80 LVT80 LLX80 LCB80 KSF80 KIJ80 JYN80 JOR80 JEV80 IUZ80 ILD80 IBH80 HRL80 HHP80 GXT80 GNX80 GEB80 FUF80 FKJ80 FAN80 EQR80 EGV80 DWZ80 DND80 DDH80 CTL80 CJP80 BZT80 BPX80 BGB80 AWF80 AMJ80 ACN80 SR80 IV80 WVH80 WLL80 IW91 WVI91 WLM91 WBQ91 VRU91 VHY91 UYC91 UOG91 UEK91 TUO91 TKS91 TAW91 SRA91 SHE91 RXI91 RNM91 RDQ91 QTU91 QJY91 QAC91 PQG91 PGK91 OWO91 OMS91 OCW91 NTA91 NJE91 MZI91 MPM91 MFQ91 LVU91 LLY91 LCC91 KSG91 KIK91 JYO91 JOS91 JEW91 IVA91 ILE91 IBI91 HRM91 HHQ91 GXU91 GNY91 GEC91 FUG91 FKK91 FAO91 EQS91 EGW91 DXA91 DNE91 DDI91 CTM91 CJQ91 BZU91 BPY91 BGC91 AWG91 AMK91 ACO91 SS91 B78:B79" xr:uid="{00000000-0002-0000-1000-000003000000}"/>
    <dataValidation type="decimal" operator="greaterThanOrEqual" allowBlank="1" showErrorMessage="1" prompt=" " sqref="C15 C56 E34:E36 E75:E77" xr:uid="{00000000-0002-0000-1000-000004000000}">
      <formula1>0</formula1>
    </dataValidation>
    <dataValidation type="whole" operator="greaterThanOrEqual" allowBlank="1" showErrorMessage="1" prompt=" " sqref="C10:C13 C34:C37 C53:C54 C75:C77" xr:uid="{00000000-0002-0000-1000-000005000000}">
      <formula1>0</formula1>
    </dataValidation>
    <dataValidation type="list" allowBlank="1" showErrorMessage="1" sqref="C40:C46 C60:C66 C81:C87" xr:uid="{00000000-0002-0000-1000-000006000000}">
      <formula1>reduction_quantification_methodology</formula1>
    </dataValidation>
    <dataValidation type="decimal" allowBlank="1" showErrorMessage="1" prompt=" " sqref="C14 D34:D36 C55 D75:D77" xr:uid="{00000000-0002-0000-1000-000007000000}">
      <formula1>0</formula1>
      <formula2>8784</formula2>
    </dataValidation>
    <dataValidation type="list" allowBlank="1" showInputMessage="1" showErrorMessage="1" sqref="C9" xr:uid="{37B8C6BC-0A90-465D-BC86-840ABFA70A44}">
      <formula1>"Yes, No"</formula1>
    </dataValidation>
  </dataValidations>
  <hyperlinks>
    <hyperlink ref="H4" location="ToC!A1" display="Return to Table of Contents" xr:uid="{00000000-0004-0000-1000-000000000000}"/>
    <hyperlink ref="H4:J4" location="ToC!B17" display="Return to Table of Contents" xr:uid="{00000000-0004-0000-1000-000001000000}"/>
    <hyperlink ref="C7" location="'Equip Leaks - Distribution'!C10" display="Above grade T-D transfer" xr:uid="{00000000-0004-0000-1000-000002000000}"/>
    <hyperlink ref="D7" location="'Equip Leaks - Distribution'!C34" display="Below grade T-D transfer" xr:uid="{00000000-0004-0000-1000-000003000000}"/>
    <hyperlink ref="E31" location="'Equip Leaks - Distribution'!B6" display="Return to top" xr:uid="{00000000-0004-0000-1000-000004000000}"/>
    <hyperlink ref="E7" location="'Equip Leaks - Distribution'!C55" display="Above grade metering-regulating" xr:uid="{00000000-0004-0000-1000-000005000000}"/>
    <hyperlink ref="F7" location="'Equip Leaks - Distribution'!C77" display="Below grade metering-regulating" xr:uid="{00000000-0004-0000-1000-000006000000}"/>
    <hyperlink ref="E52" location="'Equip Leaks - Distribution'!B6" display="Return to top" xr:uid="{00000000-0004-0000-1000-000007000000}"/>
    <hyperlink ref="E72" location="'Equip Leaks - Distribution'!B6" display="Return to top" xr:uid="{00000000-0004-0000-1000-000008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1000-000009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5233" r:id="rId5" name="Option Button 1">
              <controlPr defaultSize="0" autoFill="0" autoLine="0" autoPict="0">
                <anchor moveWithCells="1">
                  <from>
                    <xdr:col>6</xdr:col>
                    <xdr:colOff>379562</xdr:colOff>
                    <xdr:row>0</xdr:row>
                    <xdr:rowOff>8626</xdr:rowOff>
                  </from>
                  <to>
                    <xdr:col>9</xdr:col>
                    <xdr:colOff>25879</xdr:colOff>
                    <xdr:row>0</xdr:row>
                    <xdr:rowOff>232913</xdr:rowOff>
                  </to>
                </anchor>
              </controlPr>
            </control>
          </mc:Choice>
        </mc:AlternateContent>
        <mc:AlternateContent xmlns:mc="http://schemas.openxmlformats.org/markup-compatibility/2006">
          <mc:Choice Requires="x14">
            <control shapeId="95234" r:id="rId6" name="Option Button 2">
              <controlPr defaultSize="0" autoFill="0" autoLine="0" autoPict="0">
                <anchor moveWithCells="1">
                  <from>
                    <xdr:col>6</xdr:col>
                    <xdr:colOff>370936</xdr:colOff>
                    <xdr:row>1</xdr:row>
                    <xdr:rowOff>146649</xdr:rowOff>
                  </from>
                  <to>
                    <xdr:col>9</xdr:col>
                    <xdr:colOff>8626</xdr:colOff>
                    <xdr:row>1</xdr:row>
                    <xdr:rowOff>362309</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tabColor theme="1"/>
    <pageSetUpPr fitToPage="1"/>
  </sheetPr>
  <dimension ref="B1:P32"/>
  <sheetViews>
    <sheetView showGridLines="0" zoomScale="85" zoomScaleNormal="85" workbookViewId="0"/>
  </sheetViews>
  <sheetFormatPr defaultColWidth="9.125" defaultRowHeight="13.6" x14ac:dyDescent="0.2"/>
  <cols>
    <col min="1" max="1" width="4.625" style="18" customWidth="1"/>
    <col min="2" max="2" width="49.875" style="18" customWidth="1"/>
    <col min="3" max="3" width="33.5" style="17" customWidth="1"/>
    <col min="4" max="6" width="26.375" style="18" customWidth="1"/>
    <col min="7" max="7" width="21.625" style="18" customWidth="1"/>
    <col min="8" max="13" width="9.125" style="18"/>
    <col min="14" max="14" width="9.125" style="436"/>
    <col min="15" max="15" width="9.125" style="436" hidden="1" customWidth="1"/>
    <col min="16" max="16" width="0" style="436" hidden="1" customWidth="1"/>
    <col min="17" max="17" width="0" style="18" hidden="1" customWidth="1"/>
    <col min="18" max="16384" width="9.125" style="18"/>
  </cols>
  <sheetData>
    <row r="1" spans="2:16" s="26" customFormat="1" ht="19.55" customHeight="1" x14ac:dyDescent="0.25">
      <c r="B1" s="561" t="s">
        <v>552</v>
      </c>
      <c r="C1" s="561"/>
      <c r="D1" s="561"/>
      <c r="E1" s="561"/>
      <c r="F1" s="561"/>
      <c r="G1" s="168" t="s">
        <v>30</v>
      </c>
      <c r="H1" s="12"/>
      <c r="N1" s="431"/>
      <c r="O1" s="431">
        <v>0</v>
      </c>
      <c r="P1" s="431"/>
    </row>
    <row r="2" spans="2:16" s="12" customFormat="1" ht="40.6" customHeight="1" x14ac:dyDescent="0.25">
      <c r="B2" s="562" t="s">
        <v>553</v>
      </c>
      <c r="C2" s="562"/>
      <c r="D2" s="562"/>
      <c r="E2" s="562"/>
      <c r="F2" s="562"/>
      <c r="G2" s="168" t="s">
        <v>31</v>
      </c>
      <c r="N2" s="432"/>
      <c r="O2" s="432"/>
      <c r="P2" s="432"/>
    </row>
    <row r="3" spans="2:16" s="12" customFormat="1" ht="14.3" x14ac:dyDescent="0.25">
      <c r="B3" s="13" t="s">
        <v>2</v>
      </c>
      <c r="C3" s="563" t="s">
        <v>0</v>
      </c>
      <c r="D3" s="563"/>
      <c r="E3" s="27" t="s">
        <v>1</v>
      </c>
      <c r="N3" s="432"/>
      <c r="O3" s="432"/>
      <c r="P3" s="432"/>
    </row>
    <row r="4" spans="2:16" s="63" customFormat="1" ht="14.95" customHeight="1" x14ac:dyDescent="0.25">
      <c r="B4" s="74" t="str">
        <f>IF(PartnerName&lt;&gt;"",PartnerName,"")</f>
        <v>SAMPLE PARTNER</v>
      </c>
      <c r="C4" s="564" t="str">
        <f>IF(FacilityName&lt;&gt;"",FacilityName,"")</f>
        <v>SAMPLE FACILITY</v>
      </c>
      <c r="D4" s="564"/>
      <c r="E4" s="75" t="str">
        <f>ReportYear</f>
        <v>20XX</v>
      </c>
      <c r="G4" s="646" t="s">
        <v>61</v>
      </c>
      <c r="H4" s="646"/>
      <c r="I4" s="646"/>
      <c r="J4" s="646"/>
      <c r="N4" s="433"/>
      <c r="O4" s="433"/>
      <c r="P4" s="433"/>
    </row>
    <row r="5" spans="2:16" s="16" customFormat="1" ht="14.3" customHeight="1" x14ac:dyDescent="0.25">
      <c r="B5" s="25" t="str">
        <f>IFERROR(IF(_xlfn.SINGLE(Segment_Selection)=TRUE,IF(_xlfn.SINGLE(Segment_Distribution)=TRUE,"","This source is not required to be reported for the industry segment selected"),""),"")</f>
        <v/>
      </c>
      <c r="C5" s="20"/>
      <c r="N5" s="434"/>
      <c r="O5" s="434"/>
      <c r="P5" s="434"/>
    </row>
    <row r="6" spans="2:16" s="16" customFormat="1" ht="18.350000000000001" x14ac:dyDescent="0.2">
      <c r="B6" s="186" t="s">
        <v>24</v>
      </c>
      <c r="C6" s="57" t="s">
        <v>278</v>
      </c>
      <c r="N6" s="434"/>
      <c r="O6" s="434"/>
      <c r="P6" s="434"/>
    </row>
    <row r="7" spans="2:16" s="265" customFormat="1" ht="14.3" customHeight="1" x14ac:dyDescent="0.2">
      <c r="B7" s="266"/>
      <c r="C7" s="266"/>
      <c r="N7" s="435"/>
      <c r="O7" s="435"/>
      <c r="P7" s="435"/>
    </row>
    <row r="8" spans="2:16" s="16" customFormat="1" ht="9" customHeight="1" x14ac:dyDescent="0.2">
      <c r="B8" s="186"/>
      <c r="C8" s="186"/>
      <c r="N8" s="434"/>
      <c r="O8" s="434"/>
      <c r="P8" s="434"/>
    </row>
    <row r="9" spans="2:16" s="16" customFormat="1" ht="27.85" customHeight="1" thickBot="1" x14ac:dyDescent="0.25">
      <c r="B9" s="297" t="s">
        <v>489</v>
      </c>
      <c r="C9" s="186"/>
      <c r="N9" s="434"/>
      <c r="O9" s="434"/>
      <c r="P9" s="434"/>
    </row>
    <row r="10" spans="2:16" s="16" customFormat="1" ht="48.9" thickBot="1" x14ac:dyDescent="0.25">
      <c r="B10" s="137" t="s">
        <v>185</v>
      </c>
      <c r="C10" s="166" t="s">
        <v>187</v>
      </c>
      <c r="D10" s="167" t="s">
        <v>186</v>
      </c>
      <c r="N10" s="434"/>
      <c r="O10" s="434"/>
      <c r="P10" s="434"/>
    </row>
    <row r="11" spans="2:16" s="16" customFormat="1" ht="21.1" customHeight="1" x14ac:dyDescent="0.2">
      <c r="B11" s="120" t="s">
        <v>188</v>
      </c>
      <c r="C11" s="164"/>
      <c r="D11" s="165"/>
      <c r="N11" s="434"/>
      <c r="O11" s="434"/>
      <c r="P11" s="434"/>
    </row>
    <row r="12" spans="2:16" s="16" customFormat="1" ht="21.1" customHeight="1" x14ac:dyDescent="0.2">
      <c r="B12" s="121" t="s">
        <v>189</v>
      </c>
      <c r="C12" s="161"/>
      <c r="D12" s="129"/>
      <c r="N12" s="434"/>
      <c r="O12" s="434"/>
      <c r="P12" s="434"/>
    </row>
    <row r="13" spans="2:16" s="16" customFormat="1" ht="21.1" customHeight="1" x14ac:dyDescent="0.2">
      <c r="B13" s="121" t="s">
        <v>190</v>
      </c>
      <c r="C13" s="161"/>
      <c r="D13" s="129"/>
      <c r="N13" s="434"/>
      <c r="O13" s="434"/>
      <c r="P13" s="434"/>
    </row>
    <row r="14" spans="2:16" s="16" customFormat="1" ht="21.1" customHeight="1" x14ac:dyDescent="0.2">
      <c r="B14" s="121" t="s">
        <v>191</v>
      </c>
      <c r="C14" s="161"/>
      <c r="D14" s="129"/>
      <c r="N14" s="434"/>
      <c r="O14" s="434"/>
      <c r="P14" s="434"/>
    </row>
    <row r="15" spans="2:16" s="16" customFormat="1" ht="21.1" customHeight="1" thickBot="1" x14ac:dyDescent="0.25">
      <c r="B15" s="88" t="s">
        <v>192</v>
      </c>
      <c r="C15" s="163"/>
      <c r="D15" s="103"/>
      <c r="N15" s="434"/>
      <c r="O15" s="434"/>
      <c r="P15" s="434"/>
    </row>
    <row r="16" spans="2:16" s="16" customFormat="1" ht="9" customHeight="1" x14ac:dyDescent="0.2">
      <c r="B16" s="186"/>
      <c r="C16" s="186"/>
      <c r="N16" s="434"/>
      <c r="O16" s="434"/>
      <c r="P16" s="434"/>
    </row>
    <row r="17" spans="2:16" s="9" customFormat="1" ht="27.85" customHeight="1" thickBot="1" x14ac:dyDescent="0.35">
      <c r="B17" s="297" t="s">
        <v>583</v>
      </c>
      <c r="C17" s="187"/>
      <c r="D17" s="10"/>
      <c r="E17" s="10"/>
      <c r="F17" s="11"/>
      <c r="G17" s="10"/>
      <c r="N17" s="436"/>
      <c r="O17" s="436"/>
      <c r="P17" s="436"/>
    </row>
    <row r="18" spans="2:16" s="9" customFormat="1" ht="29.25" thickBot="1" x14ac:dyDescent="0.25">
      <c r="B18" s="253" t="s">
        <v>55</v>
      </c>
      <c r="C18" s="166" t="s">
        <v>336</v>
      </c>
      <c r="D18" s="579" t="s">
        <v>337</v>
      </c>
      <c r="E18" s="579"/>
      <c r="F18" s="570"/>
      <c r="N18" s="436"/>
      <c r="O18" s="436"/>
      <c r="P18" s="436"/>
    </row>
    <row r="19" spans="2:16" s="12" customFormat="1" ht="24.8" customHeight="1" x14ac:dyDescent="0.25">
      <c r="B19" s="169"/>
      <c r="C19" s="230"/>
      <c r="D19" s="654"/>
      <c r="E19" s="654"/>
      <c r="F19" s="655"/>
      <c r="N19" s="432"/>
      <c r="O19" s="432"/>
      <c r="P19" s="432"/>
    </row>
    <row r="20" spans="2:16" s="12" customFormat="1" ht="24.8" customHeight="1" x14ac:dyDescent="0.25">
      <c r="B20" s="170"/>
      <c r="C20" s="215"/>
      <c r="D20" s="656"/>
      <c r="E20" s="656"/>
      <c r="F20" s="657"/>
      <c r="N20" s="432"/>
      <c r="O20" s="432"/>
      <c r="P20" s="432"/>
    </row>
    <row r="21" spans="2:16" s="12" customFormat="1" ht="24.8" customHeight="1" x14ac:dyDescent="0.25">
      <c r="B21" s="170"/>
      <c r="C21" s="215"/>
      <c r="D21" s="656"/>
      <c r="E21" s="656"/>
      <c r="F21" s="657"/>
      <c r="N21" s="432"/>
      <c r="O21" s="432"/>
      <c r="P21" s="432"/>
    </row>
    <row r="22" spans="2:16" s="12" customFormat="1" ht="24.8" customHeight="1" x14ac:dyDescent="0.25">
      <c r="B22" s="170"/>
      <c r="C22" s="215"/>
      <c r="D22" s="656"/>
      <c r="E22" s="656"/>
      <c r="F22" s="657"/>
      <c r="N22" s="432"/>
      <c r="O22" s="432"/>
      <c r="P22" s="432"/>
    </row>
    <row r="23" spans="2:16" s="12" customFormat="1" ht="24.8" customHeight="1" x14ac:dyDescent="0.25">
      <c r="B23" s="170"/>
      <c r="C23" s="215"/>
      <c r="D23" s="656"/>
      <c r="E23" s="656"/>
      <c r="F23" s="657"/>
      <c r="N23" s="432"/>
      <c r="O23" s="432"/>
      <c r="P23" s="432"/>
    </row>
    <row r="24" spans="2:16" s="12" customFormat="1" ht="24.8" customHeight="1" x14ac:dyDescent="0.25">
      <c r="B24" s="170"/>
      <c r="C24" s="215"/>
      <c r="D24" s="656"/>
      <c r="E24" s="656"/>
      <c r="F24" s="657"/>
      <c r="N24" s="432"/>
      <c r="O24" s="432"/>
      <c r="P24" s="432"/>
    </row>
    <row r="25" spans="2:16" s="12" customFormat="1" ht="24.8" customHeight="1" thickBot="1" x14ac:dyDescent="0.3">
      <c r="B25" s="194"/>
      <c r="C25" s="218"/>
      <c r="D25" s="610"/>
      <c r="E25" s="610"/>
      <c r="F25" s="611"/>
      <c r="N25" s="432"/>
      <c r="O25" s="432"/>
      <c r="P25" s="432"/>
    </row>
    <row r="26" spans="2:16" s="16" customFormat="1" ht="12.1" customHeight="1" thickBot="1" x14ac:dyDescent="0.25">
      <c r="B26" s="236"/>
      <c r="C26" s="236"/>
      <c r="N26" s="434"/>
      <c r="O26" s="434"/>
      <c r="P26" s="434"/>
    </row>
    <row r="27" spans="2:16" ht="18.350000000000001" thickBot="1" x14ac:dyDescent="0.25">
      <c r="B27" s="240" t="s">
        <v>4</v>
      </c>
      <c r="C27" s="658"/>
      <c r="D27" s="659"/>
    </row>
    <row r="28" spans="2:16" s="52" customFormat="1" ht="9" customHeight="1" x14ac:dyDescent="0.2">
      <c r="B28" s="51"/>
      <c r="C28" s="51"/>
      <c r="N28" s="437"/>
      <c r="O28" s="437"/>
      <c r="P28" s="437"/>
    </row>
    <row r="29" spans="2:16" s="9" customFormat="1" ht="27.85" customHeight="1" x14ac:dyDescent="0.3">
      <c r="B29" s="557" t="s">
        <v>5</v>
      </c>
      <c r="C29" s="557"/>
      <c r="D29" s="10"/>
      <c r="E29" s="10"/>
      <c r="F29" s="11"/>
      <c r="G29" s="10"/>
      <c r="N29" s="436"/>
      <c r="O29" s="436"/>
      <c r="P29" s="436"/>
    </row>
    <row r="30" spans="2:16" s="9" customFormat="1" ht="48.1" customHeight="1" thickBot="1" x14ac:dyDescent="0.35">
      <c r="B30" s="568" t="s">
        <v>9</v>
      </c>
      <c r="C30" s="568"/>
      <c r="D30" s="28"/>
      <c r="E30" s="10"/>
      <c r="F30" s="11"/>
      <c r="G30" s="10"/>
      <c r="N30" s="436"/>
      <c r="O30" s="436"/>
      <c r="P30" s="436"/>
    </row>
    <row r="31" spans="2:16" ht="64.2" customHeight="1" thickBot="1" x14ac:dyDescent="0.25">
      <c r="B31" s="566"/>
      <c r="C31" s="567"/>
    </row>
    <row r="32" spans="2:16" x14ac:dyDescent="0.2">
      <c r="C32" s="19"/>
    </row>
  </sheetData>
  <sheetProtection password="CA05" sheet="1" objects="1" scenarios="1"/>
  <mergeCells count="17">
    <mergeCell ref="C27:D27"/>
    <mergeCell ref="B29:C29"/>
    <mergeCell ref="B30:C30"/>
    <mergeCell ref="B31:C31"/>
    <mergeCell ref="D23:F23"/>
    <mergeCell ref="D24:F24"/>
    <mergeCell ref="D25:F25"/>
    <mergeCell ref="G4:J4"/>
    <mergeCell ref="B1:F1"/>
    <mergeCell ref="B2:F2"/>
    <mergeCell ref="C3:D3"/>
    <mergeCell ref="C4:D4"/>
    <mergeCell ref="D18:F18"/>
    <mergeCell ref="D19:F19"/>
    <mergeCell ref="D20:F20"/>
    <mergeCell ref="D21:F21"/>
    <mergeCell ref="D22:F22"/>
  </mergeCells>
  <conditionalFormatting sqref="C11:D14">
    <cfRule type="expression" dxfId="55" priority="21">
      <formula>NOT(IS_GATHERING)</formula>
    </cfRule>
  </conditionalFormatting>
  <conditionalFormatting sqref="C11:D14 C15">
    <cfRule type="expression" dxfId="54" priority="24">
      <formula>GHGRP_Facility</formula>
    </cfRule>
  </conditionalFormatting>
  <conditionalFormatting sqref="C15:D15">
    <cfRule type="expression" dxfId="53" priority="1">
      <formula>NOT(IS_TRANSPIPE)</formula>
    </cfRule>
  </conditionalFormatting>
  <conditionalFormatting sqref="B19:D25 C27 B31:C31">
    <cfRule type="expression" dxfId="52" priority="20">
      <formula>AND(NOT(IS_GATHERING), NOT(IS_TRANSPIPE))</formula>
    </cfRule>
  </conditionalFormatting>
  <conditionalFormatting sqref="C11:D15 B19:F25 C27 B31">
    <cfRule type="expression" dxfId="51" priority="22">
      <formula>$O$1=2</formula>
    </cfRule>
  </conditionalFormatting>
  <dataValidations count="6">
    <dataValidation type="decimal" operator="greaterThanOrEqual" allowBlank="1" showInputMessage="1" showErrorMessage="1" sqref="C11:D15" xr:uid="{00000000-0002-0000-1100-000000000000}">
      <formula1>0</formula1>
    </dataValidation>
    <dataValidation allowBlank="1" showErrorMessage="1" prompt="If applicable, more than one mitigation option may be counted for a single blowdown event. " sqref="B27 B18:D18" xr:uid="{00000000-0002-0000-1100-000001000000}"/>
    <dataValidation allowBlank="1" showErrorMessage="1" sqref="B19:B25" xr:uid="{00000000-0002-0000-1100-000002000000}"/>
    <dataValidation type="decimal" operator="greaterThanOrEqual" allowBlank="1" showErrorMessage="1" sqref="C27:D27" xr:uid="{00000000-0002-0000-1100-000003000000}">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29:B30 WVH18 B17 WLL18 WBP18 VRT18 VHX18 UYB18 UOF18 UEJ18 TUN18 TKR18 TAV18 SQZ18 SHD18 RXH18 RNL18 RDP18 QTT18 QJX18 QAB18 PQF18 PGJ18 OWN18 OMR18 OCV18 NSZ18 NJD18 MZH18 MPL18 MFP18 LVT18 LLX18 LCB18 KSF18 KIJ18 JYN18 JOR18 JEV18 IUZ18 ILD18 IBH18 HRL18 HHP18 GXT18 GNX18 GEB18 FUF18 FKJ18 FAN18 EQR18 EGV18 DWZ18 DND18 DDH18 CTL18 CJP18 BZT18 BPX18 BGB18 AWF18 AMJ18 ACN18 SR18 IV18 SS7:SS17 IW7:IW17 WVI7:WVI17 WLM7:WLM17 WBQ7:WBQ17 VRU7:VRU17 VHY7:VHY17 UYC7:UYC17 UOG7:UOG17 UEK7:UEK17 TUO7:TUO17 TKS7:TKS17 TAW7:TAW17 SRA7:SRA17 SHE7:SHE17 RXI7:RXI17 RNM7:RNM17 RDQ7:RDQ17 QTU7:QTU17 QJY7:QJY17 QAC7:QAC17 PQG7:PQG17 PGK7:PGK17 OWO7:OWO17 OMS7:OMS17 OCW7:OCW17 NTA7:NTA17 NJE7:NJE17 MZI7:MZI17 MPM7:MPM17 MFQ7:MFQ17 LVU7:LVU17 LLY7:LLY17 LCC7:LCC17 KSG7:KSG17 KIK7:KIK17 JYO7:JYO17 JOS7:JOS17 JEW7:JEW17 IVA7:IVA17 ILE7:ILE17 IBI7:IBI17 HRM7:HRM17 HHQ7:HHQ17 GXU7:GXU17 GNY7:GNY17 GEC7:GEC17 FUG7:FUG17 FKK7:FKK17 FAO7:FAO17 EQS7:EQS17 EGW7:EGW17 DXA7:DXA17 DNE7:DNE17 DDI7:DDI17 CTM7:CTM17 CJQ7:CJQ17 BZU7:BZU17 BPY7:BPY17 BGC7:BGC17 AWG7:AWG17 AMK7:AMK17 ACO7:ACO17 ACO26 AMK26 AWG26 BGC26 BPY26 BZU26 CJQ26 CTM26 DDI26 DNE26 DXA26 EGW26 EQS26 FAO26 FKK26 FUG26 GEC26 GNY26 GXU26 HHQ26 HRM26 IBI26 ILE26 IVA26 JEW26 JOS26 JYO26 KIK26 KSG26 LCC26 LLY26 LVU26 MFQ26 MPM26 MZI26 NJE26 NTA26 OCW26 OMS26 OWO26 PGK26 PQG26 QAC26 QJY26 QTU26 RDQ26 RNM26 RXI26 SHE26 SRA26 TAW26 TKS26 TUO26 UEK26 UOG26 UYC26 VHY26 VRU26 WBQ26 WLM26 WVI26 IW26 SS26 SS28:SS30 ACO28:ACO30 AMK28:AMK30 AWG28:AWG30 BGC28:BGC30 BPY28:BPY30 BZU28:BZU30 CJQ28:CJQ30 CTM28:CTM30 DDI28:DDI30 DNE28:DNE30 DXA28:DXA30 EGW28:EGW30 EQS28:EQS30 FAO28:FAO30 FKK28:FKK30 FUG28:FUG30 GEC28:GEC30 GNY28:GNY30 GXU28:GXU30 HHQ28:HHQ30 HRM28:HRM30 IBI28:IBI30 ILE28:ILE30 IVA28:IVA30 JEW28:JEW30 JOS28:JOS30 JYO28:JYO30 KIK28:KIK30 KSG28:KSG30 LCC28:LCC30 LLY28:LLY30 LVU28:LVU30 MFQ28:MFQ30 MPM28:MPM30 MZI28:MZI30 NJE28:NJE30 NTA28:NTA30 OCW28:OCW30 OMS28:OMS30 OWO28:OWO30 PGK28:PGK30 PQG28:PQG30 QAC28:QAC30 QJY28:QJY30 QTU28:QTU30 RDQ28:RDQ30 RNM28:RNM30 RXI28:RXI30 SHE28:SHE30 SRA28:SRA30 TAW28:TAW30 TKS28:TKS30 TUO28:TUO30 UEK28:UEK30 UOG28:UOG30 UYC28:UYC30 VHY28:VHY30 VRU28:VRU30 WBQ28:WBQ30 WLM28:WLM30 WVI28:WVI30 IW28:IW30" xr:uid="{00000000-0002-0000-1100-000004000000}"/>
    <dataValidation type="list" allowBlank="1" showErrorMessage="1" sqref="C19:C25" xr:uid="{00000000-0002-0000-1100-000005000000}">
      <formula1>reduction_quantification_methodology</formula1>
    </dataValidation>
  </dataValidations>
  <hyperlinks>
    <hyperlink ref="G4" location="ToC!A1" display="Return to Table of Contents" xr:uid="{00000000-0004-0000-1100-000000000000}"/>
    <hyperlink ref="G4:J4" location="ToC!B18" display="Return to Table of Contents" xr:uid="{00000000-0004-0000-1100-000001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1100-000002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28001" r:id="rId5" name="Option Button 1">
              <controlPr defaultSize="0" autoFill="0" autoLine="0" autoPict="0">
                <anchor moveWithCells="1">
                  <from>
                    <xdr:col>6</xdr:col>
                    <xdr:colOff>43132</xdr:colOff>
                    <xdr:row>0</xdr:row>
                    <xdr:rowOff>8626</xdr:rowOff>
                  </from>
                  <to>
                    <xdr:col>8</xdr:col>
                    <xdr:colOff>0</xdr:colOff>
                    <xdr:row>0</xdr:row>
                    <xdr:rowOff>232913</xdr:rowOff>
                  </to>
                </anchor>
              </controlPr>
            </control>
          </mc:Choice>
        </mc:AlternateContent>
        <mc:AlternateContent xmlns:mc="http://schemas.openxmlformats.org/markup-compatibility/2006">
          <mc:Choice Requires="x14">
            <control shapeId="128002" r:id="rId6" name="Option Button 2">
              <controlPr defaultSize="0" autoFill="0" autoLine="0" autoPict="0">
                <anchor moveWithCells="1">
                  <from>
                    <xdr:col>6</xdr:col>
                    <xdr:colOff>43132</xdr:colOff>
                    <xdr:row>1</xdr:row>
                    <xdr:rowOff>146649</xdr:rowOff>
                  </from>
                  <to>
                    <xdr:col>8</xdr:col>
                    <xdr:colOff>0</xdr:colOff>
                    <xdr:row>1</xdr:row>
                    <xdr:rowOff>362309</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1">
    <tabColor theme="1"/>
    <pageSetUpPr fitToPage="1"/>
  </sheetPr>
  <dimension ref="B1:O20"/>
  <sheetViews>
    <sheetView showGridLines="0" zoomScale="85" zoomScaleNormal="85" workbookViewId="0"/>
  </sheetViews>
  <sheetFormatPr defaultColWidth="9.125" defaultRowHeight="13.6" x14ac:dyDescent="0.2"/>
  <cols>
    <col min="1" max="1" width="4.625" style="18" customWidth="1"/>
    <col min="2" max="2" width="60.625" style="18" customWidth="1"/>
    <col min="3" max="3" width="30.625" style="17" customWidth="1"/>
    <col min="4" max="4" width="30.625" style="18" customWidth="1"/>
    <col min="5" max="5" width="20.625" style="18" customWidth="1"/>
    <col min="6" max="14" width="9.125" style="18"/>
    <col min="15" max="15" width="9.125" style="18" hidden="1" customWidth="1"/>
    <col min="16" max="17" width="0" style="18" hidden="1" customWidth="1"/>
    <col min="18" max="16384" width="9.125" style="18"/>
  </cols>
  <sheetData>
    <row r="1" spans="2:15" s="26" customFormat="1" ht="19.55" customHeight="1" x14ac:dyDescent="0.25">
      <c r="B1" s="561" t="s">
        <v>552</v>
      </c>
      <c r="C1" s="561"/>
      <c r="D1" s="561"/>
      <c r="E1" s="561"/>
      <c r="F1" s="561"/>
      <c r="H1" s="12" t="s">
        <v>30</v>
      </c>
      <c r="O1" s="431">
        <v>0</v>
      </c>
    </row>
    <row r="2" spans="2:15" s="12" customFormat="1" ht="40.6" customHeight="1" x14ac:dyDescent="0.25">
      <c r="B2" s="562" t="s">
        <v>553</v>
      </c>
      <c r="C2" s="562"/>
      <c r="D2" s="562"/>
      <c r="E2" s="562"/>
      <c r="F2" s="562"/>
      <c r="H2" s="26" t="s">
        <v>31</v>
      </c>
    </row>
    <row r="3" spans="2:15" s="12" customFormat="1" ht="14.3" x14ac:dyDescent="0.25">
      <c r="B3" s="13" t="s">
        <v>2</v>
      </c>
      <c r="C3" s="563" t="s">
        <v>0</v>
      </c>
      <c r="D3" s="563"/>
      <c r="E3" s="27" t="s">
        <v>1</v>
      </c>
    </row>
    <row r="4" spans="2:15" s="15" customFormat="1" x14ac:dyDescent="0.25">
      <c r="B4" s="74" t="str">
        <f>IF(PartnerName&lt;&gt;"",PartnerName,"")</f>
        <v>SAMPLE PARTNER</v>
      </c>
      <c r="C4" s="564" t="str">
        <f>IF(FacilityName&lt;&gt;"",FacilityName,"")</f>
        <v>SAMPLE FACILITY</v>
      </c>
      <c r="D4" s="564"/>
      <c r="E4" s="75" t="str">
        <f>ReportYear</f>
        <v>20XX</v>
      </c>
      <c r="G4" s="32"/>
      <c r="H4" s="604" t="s">
        <v>61</v>
      </c>
      <c r="I4" s="604"/>
      <c r="J4" s="604"/>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16" customFormat="1" ht="18.350000000000001" x14ac:dyDescent="0.2">
      <c r="B6" s="60" t="s">
        <v>25</v>
      </c>
      <c r="C6" s="57" t="s">
        <v>105</v>
      </c>
    </row>
    <row r="7" spans="2:15" s="265" customFormat="1" ht="9" customHeight="1" x14ac:dyDescent="0.2">
      <c r="B7" s="266"/>
      <c r="C7" s="266"/>
    </row>
    <row r="8" spans="2:15" s="16" customFormat="1" ht="27.85" customHeight="1" thickBot="1" x14ac:dyDescent="0.25">
      <c r="B8" s="346" t="s">
        <v>490</v>
      </c>
      <c r="C8" s="60"/>
    </row>
    <row r="9" spans="2:15" s="16" customFormat="1" ht="21.1" customHeight="1" x14ac:dyDescent="0.2">
      <c r="B9" s="80" t="s">
        <v>125</v>
      </c>
      <c r="C9" s="87"/>
    </row>
    <row r="10" spans="2:15" s="16" customFormat="1" ht="21.1" customHeight="1" thickBot="1" x14ac:dyDescent="0.25">
      <c r="B10" s="88" t="s">
        <v>12</v>
      </c>
      <c r="C10" s="103"/>
    </row>
    <row r="11" spans="2:15" s="16" customFormat="1" ht="9" customHeight="1" x14ac:dyDescent="0.2">
      <c r="B11" s="60"/>
      <c r="C11" s="60"/>
    </row>
    <row r="12" spans="2:15" s="9" customFormat="1" ht="27.85" customHeight="1" thickBot="1" x14ac:dyDescent="0.35">
      <c r="B12" s="468" t="s">
        <v>583</v>
      </c>
      <c r="C12" s="468"/>
      <c r="D12" s="10"/>
      <c r="E12" s="10"/>
      <c r="F12" s="11"/>
      <c r="G12" s="10"/>
    </row>
    <row r="13" spans="2:15" s="12" customFormat="1" ht="30.1" customHeight="1" x14ac:dyDescent="0.25">
      <c r="B13" s="80" t="s">
        <v>26</v>
      </c>
      <c r="C13" s="87"/>
    </row>
    <row r="14" spans="2:15" s="12" customFormat="1" ht="30.1" customHeight="1" x14ac:dyDescent="0.25">
      <c r="B14" s="121" t="s">
        <v>569</v>
      </c>
      <c r="C14" s="129"/>
    </row>
    <row r="15" spans="2:15" s="12" customFormat="1" ht="30.1" customHeight="1" thickBot="1" x14ac:dyDescent="0.3">
      <c r="B15" s="89" t="s">
        <v>4</v>
      </c>
      <c r="C15" s="103"/>
    </row>
    <row r="16" spans="2:15" s="9" customFormat="1" ht="9" customHeight="1" x14ac:dyDescent="0.3">
      <c r="B16" s="557"/>
      <c r="C16" s="557"/>
      <c r="D16" s="10"/>
      <c r="E16" s="10"/>
      <c r="F16" s="11"/>
      <c r="G16" s="10"/>
    </row>
    <row r="17" spans="2:7" s="9" customFormat="1" ht="27.85" customHeight="1" x14ac:dyDescent="0.3">
      <c r="B17" s="297" t="s">
        <v>5</v>
      </c>
      <c r="C17" s="297"/>
      <c r="D17" s="10"/>
      <c r="E17" s="10"/>
      <c r="F17" s="11"/>
      <c r="G17" s="10"/>
    </row>
    <row r="18" spans="2:7" s="9" customFormat="1" ht="35" customHeight="1" thickBot="1" x14ac:dyDescent="0.35">
      <c r="B18" s="568" t="s">
        <v>9</v>
      </c>
      <c r="C18" s="568"/>
      <c r="D18" s="28"/>
      <c r="E18" s="10"/>
      <c r="F18" s="11"/>
      <c r="G18" s="10"/>
    </row>
    <row r="19" spans="2:7" ht="64.2" customHeight="1" thickBot="1" x14ac:dyDescent="0.25">
      <c r="B19" s="566"/>
      <c r="C19" s="567"/>
    </row>
    <row r="20" spans="2:7" x14ac:dyDescent="0.2">
      <c r="C20" s="19"/>
    </row>
  </sheetData>
  <sheetProtection password="CA05" sheet="1" objects="1" scenarios="1"/>
  <mergeCells count="8">
    <mergeCell ref="H4:J4"/>
    <mergeCell ref="B16:C16"/>
    <mergeCell ref="B18:C18"/>
    <mergeCell ref="B19:C19"/>
    <mergeCell ref="B1:F1"/>
    <mergeCell ref="B2:F2"/>
    <mergeCell ref="C3:D3"/>
    <mergeCell ref="C4:D4"/>
  </mergeCells>
  <conditionalFormatting sqref="C9:C10 C13:C15 B19">
    <cfRule type="expression" dxfId="50" priority="1">
      <formula>AND(NOT(IS_PRODUCTION),NOT(IS_GATHERING),NOT(IS_PROCESSING),NOT(IS_TRANSCOMPRESSION),NOT(IS_STORAGE),NOT(IS_LNGSTORAGE),NOT(IS_LNGIMPTEXPT))</formula>
    </cfRule>
    <cfRule type="expression" dxfId="49" priority="2">
      <formula>$O$1=2</formula>
    </cfRule>
  </conditionalFormatting>
  <conditionalFormatting sqref="C9:C10">
    <cfRule type="expression" dxfId="48" priority="3">
      <formula>GHGRP_Facility</formula>
    </cfRule>
  </conditionalFormatting>
  <dataValidations count="4">
    <dataValidation type="decimal" operator="greaterThanOrEqual" allowBlank="1" showErrorMessage="1" prompt=" " sqref="C14 C10" xr:uid="{00000000-0002-0000-1200-000000000000}">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WVI16:WVI18 IW16:IW18 SS16:SS18 ACO16:ACO18 AMK16:AMK18 AWG16:AWG18 BGC16:BGC18 BPY16:BPY18 BZU16:BZU18 CJQ16:CJQ18 CTM16:CTM18 DDI16:DDI18 DNE16:DNE18 DXA16:DXA18 EGW16:EGW18 EQS16:EQS18 FAO16:FAO18 FKK16:FKK18 FUG16:FUG18 GEC16:GEC18 GNY16:GNY18 GXU16:GXU18 HHQ16:HHQ18 HRM16:HRM18 IBI16:IBI18 ILE16:ILE18 IVA16:IVA18 JEW16:JEW18 JOS16:JOS18 JYO16:JYO18 KIK16:KIK18 KSG16:KSG18 LCC16:LCC18 LLY16:LLY18 LVU16:LVU18 MFQ16:MFQ18 MPM16:MPM18 MZI16:MZI18 NJE16:NJE18 NTA16:NTA18 OCW16:OCW18 OMS16:OMS18 OWO16:OWO18 PGK16:PGK18 PQG16:PQG18 QAC16:QAC18 QJY16:QJY18 QTU16:QTU18 RDQ16:RDQ18 RNM16:RNM18 RXI16:RXI18 SHE16:SHE18 SRA16:SRA18 TAW16:TAW18 TKS16:TKS18 TUO16:TUO18 UEK16:UEK18 UOG16:UOG18 UYC16:UYC18 VHY16:VHY18 VRU16:VRU18 WBQ16:WBQ18 WLM16:WLM18 B16:B18 B12 WVI7:WVI12 WLM7:WLM12 WBQ7:WBQ12 VRU7:VRU12 VHY7:VHY12 UYC7:UYC12 UOG7:UOG12 UEK7:UEK12 TUO7:TUO12 TKS7:TKS12 TAW7:TAW12 SRA7:SRA12 SHE7:SHE12 RXI7:RXI12 RNM7:RNM12 RDQ7:RDQ12 QTU7:QTU12 QJY7:QJY12 QAC7:QAC12 PQG7:PQG12 PGK7:PGK12 OWO7:OWO12 OMS7:OMS12 OCW7:OCW12 NTA7:NTA12 NJE7:NJE12 MZI7:MZI12 MPM7:MPM12 MFQ7:MFQ12 LVU7:LVU12 LLY7:LLY12 LCC7:LCC12 KSG7:KSG12 KIK7:KIK12 JYO7:JYO12 JOS7:JOS12 JEW7:JEW12 IVA7:IVA12 ILE7:ILE12 IBI7:IBI12 HRM7:HRM12 HHQ7:HHQ12 GXU7:GXU12 GNY7:GNY12 GEC7:GEC12 FUG7:FUG12 FKK7:FKK12 FAO7:FAO12 EQS7:EQS12 EGW7:EGW12 DXA7:DXA12 DNE7:DNE12 DDI7:DDI12 CTM7:CTM12 CJQ7:CJQ12 BZU7:BZU12 BPY7:BPY12 BGC7:BGC12 AWG7:AWG12 AMK7:AMK12 ACO7:ACO12 SS7:SS12 IW7:IW12" xr:uid="{00000000-0002-0000-1200-000001000000}"/>
    <dataValidation type="whole" operator="greaterThanOrEqual" allowBlank="1" showErrorMessage="1" prompt=" " sqref="C13 C9" xr:uid="{00000000-0002-0000-1200-000002000000}">
      <formula1>0</formula1>
    </dataValidation>
    <dataValidation type="decimal" operator="greaterThanOrEqual" allowBlank="1" showInputMessage="1" showErrorMessage="1" sqref="C15" xr:uid="{00000000-0002-0000-1200-000003000000}">
      <formula1>0</formula1>
    </dataValidation>
  </dataValidations>
  <hyperlinks>
    <hyperlink ref="H4" location="ToC!A1" display="Return to Table of Contents" xr:uid="{00000000-0004-0000-1200-000000000000}"/>
    <hyperlink ref="H4:J4" location="ToC!B19" display="Return to Table of Contents" xr:uid="{00000000-0004-0000-1200-000001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1200-000002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2161" r:id="rId5" name="Option Button 1">
              <controlPr defaultSize="0" autoFill="0" autoLine="0" autoPict="0">
                <anchor moveWithCells="1">
                  <from>
                    <xdr:col>6</xdr:col>
                    <xdr:colOff>379562</xdr:colOff>
                    <xdr:row>0</xdr:row>
                    <xdr:rowOff>25879</xdr:rowOff>
                  </from>
                  <to>
                    <xdr:col>9</xdr:col>
                    <xdr:colOff>483079</xdr:colOff>
                    <xdr:row>0</xdr:row>
                    <xdr:rowOff>232913</xdr:rowOff>
                  </to>
                </anchor>
              </controlPr>
            </control>
          </mc:Choice>
        </mc:AlternateContent>
        <mc:AlternateContent xmlns:mc="http://schemas.openxmlformats.org/markup-compatibility/2006">
          <mc:Choice Requires="x14">
            <control shapeId="92162" r:id="rId6" name="Option Button 2">
              <controlPr defaultSize="0" autoFill="0" autoLine="0" autoPict="0">
                <anchor moveWithCells="1">
                  <from>
                    <xdr:col>6</xdr:col>
                    <xdr:colOff>379562</xdr:colOff>
                    <xdr:row>1</xdr:row>
                    <xdr:rowOff>155275</xdr:rowOff>
                  </from>
                  <to>
                    <xdr:col>9</xdr:col>
                    <xdr:colOff>465826</xdr:colOff>
                    <xdr:row>1</xdr:row>
                    <xdr:rowOff>370936</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3"/>
  </sheetPr>
  <dimension ref="B1:M32"/>
  <sheetViews>
    <sheetView showGridLines="0" zoomScale="85" zoomScaleNormal="85" workbookViewId="0"/>
  </sheetViews>
  <sheetFormatPr defaultColWidth="9.125" defaultRowHeight="14.3" x14ac:dyDescent="0.25"/>
  <cols>
    <col min="1" max="1" width="3.625" style="322" customWidth="1"/>
    <col min="2" max="2" width="75.625" style="322" customWidth="1"/>
    <col min="3" max="5" width="29.5" style="322" customWidth="1"/>
    <col min="6" max="6" width="9.125" style="322" hidden="1" customWidth="1"/>
    <col min="7" max="7" width="9.125" style="322" customWidth="1"/>
    <col min="8" max="16384" width="9.125" style="322"/>
  </cols>
  <sheetData>
    <row r="1" spans="2:13" ht="16.3" x14ac:dyDescent="0.25">
      <c r="B1" s="320" t="s">
        <v>84</v>
      </c>
      <c r="C1" s="321"/>
      <c r="D1" s="321"/>
      <c r="E1" s="321"/>
    </row>
    <row r="2" spans="2:13" s="323" customFormat="1" ht="105.8" customHeight="1" thickBot="1" x14ac:dyDescent="0.3">
      <c r="B2" s="556" t="s">
        <v>539</v>
      </c>
      <c r="C2" s="556"/>
      <c r="D2" s="556"/>
      <c r="E2" s="556"/>
    </row>
    <row r="3" spans="2:13" s="324" customFormat="1" ht="40.6" customHeight="1" thickBot="1" x14ac:dyDescent="0.3">
      <c r="B3" s="540" t="s">
        <v>29</v>
      </c>
      <c r="C3" s="360" t="s">
        <v>260</v>
      </c>
      <c r="D3" s="360" t="s">
        <v>577</v>
      </c>
      <c r="E3" s="361" t="s">
        <v>578</v>
      </c>
    </row>
    <row r="4" spans="2:13" s="323" customFormat="1" x14ac:dyDescent="0.25">
      <c r="B4" s="325" t="s">
        <v>11</v>
      </c>
      <c r="C4" s="356" t="str">
        <f>IF(F4 = 1, "Complete", IF(OR(acid_gas = "N/A", F4 = 2),"N/A", "No"))</f>
        <v>N/A</v>
      </c>
      <c r="D4" s="357" t="str">
        <f>IF(C4 ="No",TotalCH4_AGRVents, IF(C4="N/A","N/A",IF(F4=1,TotalCH4_AGRVents, IF(F4=2,"N/A"))))</f>
        <v>N/A</v>
      </c>
      <c r="E4" s="358" t="str">
        <f>IF(C4="No",EmissionsReductions_AGRVents,IF(C4="N/A","N/A",IF(F4=1,EmissionsReductions_AGRVents,IF(F4=2,"N/A"))))</f>
        <v>N/A</v>
      </c>
      <c r="F4" s="326">
        <f>'Acid Gas Removal Vents'!$O$1</f>
        <v>0</v>
      </c>
      <c r="M4" s="463"/>
    </row>
    <row r="5" spans="2:13" s="323" customFormat="1" x14ac:dyDescent="0.25">
      <c r="B5" s="327" t="s">
        <v>18</v>
      </c>
      <c r="C5" s="359" t="str">
        <f>IF(F5 = 1, "Complete", IF(OR(assc_gas = "N/A", F5 = 2),"N/A", "No"))</f>
        <v>N/A</v>
      </c>
      <c r="D5" s="357" t="str">
        <f>IF(C5 = "No",TotalCH4_Associated_Gas_Venting_Flaring, IF( C5="N/A","N/A",IF(F5=1,TotalCH4_Associated_Gas_Venting_Flaring, IF(F5=2,"N/A"))))</f>
        <v>N/A</v>
      </c>
      <c r="E5" s="358" t="str">
        <f>IF(C5="No",EmissionsReductions_Associated_Gas_Venting_Flaring,IF(C5="N/A","N/A",IF(F5=1,EmissionsReductions_Associated_Gas_Venting_Flaring,IF(F5=2,"N/A"))))</f>
        <v>N/A</v>
      </c>
      <c r="F5" s="326">
        <f>'Assc Gas Venting + Flaring'!$O$1</f>
        <v>0</v>
      </c>
    </row>
    <row r="6" spans="2:13" s="323" customFormat="1" x14ac:dyDescent="0.25">
      <c r="B6" s="328" t="s">
        <v>56</v>
      </c>
      <c r="C6" s="359" t="str">
        <f>IF(F6 = 1, "Complete", IF(OR(blowdowns = "N/A", F6 = 2),"N/A", "No"))</f>
        <v>N/A</v>
      </c>
      <c r="D6" s="357" t="str">
        <f>IF(C6 = "No",TotalCH4_Blowdowns, IF( C6="N/A","N/A",IF(F6=1,TotalCH4_Blowdowns, IF(F6=2,"N/A"))))</f>
        <v>N/A</v>
      </c>
      <c r="E6" s="358" t="str">
        <f>IF(C6="No",EmissionsReductions_Blowdowns,IF(C6="N/A","N/A",IF(F6=1,EmissionsReductions_Blowdowns,IF(F6=2,"N/A"))))</f>
        <v>N/A</v>
      </c>
      <c r="F6" s="326">
        <f>Blowdowns!$O$1</f>
        <v>0</v>
      </c>
    </row>
    <row r="7" spans="2:13" s="323" customFormat="1" x14ac:dyDescent="0.25">
      <c r="B7" s="328" t="s">
        <v>33</v>
      </c>
      <c r="C7" s="359" t="str">
        <f>IF(F7 = 1, "Complete", IF(OR(blowdown_vents = "N/A", F7 = 2),"N/A", "No"))</f>
        <v>N/A</v>
      </c>
      <c r="D7" s="357" t="str">
        <f>IF(C7 = "No",IFERROR(TotalCH4_Blowdown_Vent_Stacks,0), IF( C7="N/A","N/A",IF(F7=1,IFERROR(TotalCH4_Blowdown_Vent_Stacks,0), IF(F7=2,"N/A"))))</f>
        <v>N/A</v>
      </c>
      <c r="E7" s="358" t="str">
        <f>IF(C7="No",EmissionsReductions_Blowdown_Vent_Stacks,IF(C7="N/A","N/A",IF(F7=1,EmissionsReductions_Blowdown_Vent_Stacks,IF(F7=2,"N/A"))))</f>
        <v>N/A</v>
      </c>
      <c r="F7" s="326">
        <f>'Blowdown Vent Stacks'!$O$1</f>
        <v>0</v>
      </c>
    </row>
    <row r="8" spans="2:13" s="323" customFormat="1" x14ac:dyDescent="0.25">
      <c r="B8" s="328" t="s">
        <v>68</v>
      </c>
      <c r="C8" s="359" t="str">
        <f>IF(F8 = 1, "Complete", IF(OR(combustion_units = "N/A", F8 = 2),"N/A", "No"))</f>
        <v>N/A</v>
      </c>
      <c r="D8" s="357" t="str">
        <f>IF(C8="No",TotalCH4_Combustion_Units, IF( C8="N/A","N/A",IF(F8=1,TotalCH4_Combustion_Units, IF(F8=2,"N/A"))))</f>
        <v>N/A</v>
      </c>
      <c r="E8" s="358" t="str">
        <f>IF(C8="No",EmissionsReductions_Combustion_Units,IF(C8="N/A","N/A",IF(F8=1,EmissionsReductions_Combustion_Units,IF(F8=2,"N/A"))))</f>
        <v>N/A</v>
      </c>
      <c r="F8" s="326">
        <f>'Combustion Units'!$O$1</f>
        <v>0</v>
      </c>
    </row>
    <row r="9" spans="2:13" s="323" customFormat="1" x14ac:dyDescent="0.25">
      <c r="B9" s="328" t="s">
        <v>34</v>
      </c>
      <c r="C9" s="359" t="str">
        <f>IF(F9 = 1, "Complete", IF(OR(combustion_units_ptC = "N/A", F9 = 2),"N/A", "No"))</f>
        <v>N/A</v>
      </c>
      <c r="D9" s="357" t="str">
        <f>IF(C9 = "No",TotalCH4_Combustion_Units_Subpart_C, IF( C9="N/A","N/A",IF(F9=1,TotalCH4_Combustion_Units_Subpart_C, IF(F9=2,"N/A"))))</f>
        <v>N/A</v>
      </c>
      <c r="E9" s="358" t="str">
        <f>IF(C9="No",EmissionsReductions_Combustion_Units_Subpart_C,IF(C9="N/A","N/A",IF(F9=1,EmissionsReductions_Combustion_Units_Subpart_C,IF(F9=2,"N/A"))))</f>
        <v>N/A</v>
      </c>
      <c r="F9" s="329">
        <f>'Combustion Units - SubpartC'!$O$1</f>
        <v>0</v>
      </c>
    </row>
    <row r="10" spans="2:13" s="323" customFormat="1" x14ac:dyDescent="0.25">
      <c r="B10" s="327" t="s">
        <v>285</v>
      </c>
      <c r="C10" s="359" t="str">
        <f>IF(F10 = 1, "Complete", IF(OR(centrifugal_compr = "N/A", F10 = 2),"N/A", "No"))</f>
        <v>N/A</v>
      </c>
      <c r="D10" s="357" t="str">
        <f>IF(C10 ="No",TotalCH4_Compressors_Centrifugal, IF( C10="N/A","N/A",IF(F10=1,TotalCH4_Compressors_Centrifugal, IF(F10=2,"N/A"))))</f>
        <v>N/A</v>
      </c>
      <c r="E10" s="358" t="str">
        <f>IF(C10="No",EmissionsReductions_Centrifugal_Compressors,IF(C10="N/A","N/A",IF(F10=1,EmissionsReductions_Centrifugal_Compressors,IF(F10=2,"N/A"))))</f>
        <v>N/A</v>
      </c>
      <c r="F10" s="329">
        <f>'Compressors - Centrifugal '!$O$1</f>
        <v>0</v>
      </c>
    </row>
    <row r="11" spans="2:13" s="323" customFormat="1" x14ac:dyDescent="0.25">
      <c r="B11" s="328" t="s">
        <v>286</v>
      </c>
      <c r="C11" s="359" t="str">
        <f>IF(F11 = 1, "Complete", IF(OR(recipCompr = "N/A", F11 = 2),"N/A", "No"))</f>
        <v>N/A</v>
      </c>
      <c r="D11" s="357" t="str">
        <f>IF(C11 = "No",TotalCH4_Compressors_Reciprocating, IF( C11="N/A","N/A",IF(F11=1,TotalCH4_Compressors_Reciprocating, IF(F11=2,"N/A"))))</f>
        <v>N/A</v>
      </c>
      <c r="E11" s="358" t="str">
        <f>IF(C11="No",EmissionsReductions_Reciprocating_Compressors,IF(C11="N/A","N/A",IF(F11=1,EmissionsReductions_Reciprocating_Compressors,IF(F11=2,"N/A"))))</f>
        <v>N/A</v>
      </c>
      <c r="F11" s="326">
        <f>'Compressors - Reciprocating'!$O$1</f>
        <v>0</v>
      </c>
    </row>
    <row r="12" spans="2:13" s="323" customFormat="1" x14ac:dyDescent="0.25">
      <c r="B12" s="327" t="s">
        <v>20</v>
      </c>
      <c r="C12" s="359" t="str">
        <f>IF(F12 = 1, "Complete", IF(OR(comprStarts = "N/A", F12 = 2),"N/A", "No"))</f>
        <v>N/A</v>
      </c>
      <c r="D12" s="357" t="str">
        <f>IF(C12 = "No",TotalCH4_Compressor_Starts, IF( C12="N/A","N/A",IF(F12=1,TotalCH4_Compressor_Starts, IF(F12=2,"N/A"))))</f>
        <v>N/A</v>
      </c>
      <c r="E12" s="358" t="str">
        <f>IF(C12="No",EmissionsReductions_Compressor_Starts,IF(C12="N/A","N/A",IF(F12=1,EmissionsReductions_Compressor_Starts,IF(F12=2,"N/A"))))</f>
        <v>N/A</v>
      </c>
      <c r="F12" s="326">
        <f>'Compressor Starts'!$O$1</f>
        <v>0</v>
      </c>
    </row>
    <row r="13" spans="2:13" s="323" customFormat="1" x14ac:dyDescent="0.25">
      <c r="B13" s="328" t="s">
        <v>23</v>
      </c>
      <c r="C13" s="359" t="str">
        <f>IF(F13 = 1, "Complete", IF(OR(damages = "N/A", F13 = 2),"N/A", "No"))</f>
        <v>N/A</v>
      </c>
      <c r="D13" s="357" t="str">
        <f>IF(C13 = "No",TotalCH4_Damages, IF( C13="N/A","N/A",IF(F13=1,TotalCH4_Damages, IF(F13=2,"N/A"))))</f>
        <v>N/A</v>
      </c>
      <c r="E13" s="358" t="str">
        <f>IF(C13="No",EmissionsReductions_Damages,IF(C13="N/A","N/A",IF(F13=1,EmissionsReductions_Damages,IF(F13=2,"N/A"))))</f>
        <v>N/A</v>
      </c>
      <c r="F13" s="326">
        <f>Damages!$O$1</f>
        <v>0</v>
      </c>
    </row>
    <row r="14" spans="2:13" s="323" customFormat="1" x14ac:dyDescent="0.25">
      <c r="B14" s="327" t="s">
        <v>21</v>
      </c>
      <c r="C14" s="359" t="str">
        <f>IF(F14 = 1, "Complete", IF(OR(dehydVents = "N/A", F14 = 2),"N/A", "No"))</f>
        <v>N/A</v>
      </c>
      <c r="D14" s="357" t="str">
        <f>IF(C14 = "No",TotalCH4_Dehydrator_Vents, IF( C14="N/A","N/A",IF(F14=1,TotalCH4_Dehydrator_Vents, IF(F14=2,"N/A"))))</f>
        <v>N/A</v>
      </c>
      <c r="E14" s="358" t="str">
        <f>IF(C14="No",EmissionsReductions_Dehydrator_Vents,IF(C14="N/A","N/A",IF(F14=1,EmissionsReductions_Dehydrator_Vents,IF(F14=2,"N/A"))))</f>
        <v>N/A</v>
      </c>
      <c r="F14" s="326">
        <f>'Dehydrator Vents'!$O$1</f>
        <v>0</v>
      </c>
    </row>
    <row r="15" spans="2:13" s="323" customFormat="1" x14ac:dyDescent="0.25">
      <c r="B15" s="328" t="s">
        <v>81</v>
      </c>
      <c r="C15" s="359" t="str">
        <f>IF(F15 = 1, "Complete", IF(OR(distMainsServ = "N/A", F15 = 2),"N/A", "No"))</f>
        <v>N/A</v>
      </c>
      <c r="D15" s="357" t="str">
        <f>IF(C15 = "No",TotalCH4_Distribution_Mains_Services, IF( C15="N/A","N/A",IF(F15=1,TotalCH4_Distribution_Mains_Services, IF(F15=2,"N/A"))))</f>
        <v>N/A</v>
      </c>
      <c r="E15" s="358" t="str">
        <f>IF(C15="No",EmissionsReductions_Distribution_Mains_Services,IF(C15="N/A","N/A",IF(F15=1,EmissionsReductions_Distribution_Mains_Services,IF(F15=2,"N/A"))))</f>
        <v>N/A</v>
      </c>
      <c r="F15" s="326">
        <f>'Distribution Mains+Services'!$O$1</f>
        <v>0</v>
      </c>
    </row>
    <row r="16" spans="2:13" s="323" customFormat="1" x14ac:dyDescent="0.25">
      <c r="B16" s="327" t="s">
        <v>24</v>
      </c>
      <c r="C16" s="359" t="str">
        <f>IF(F16 = 1, "Complete", IF(OR(equipLeaks = "N/A", F16 = 2),"N/A", "No"))</f>
        <v>N/A</v>
      </c>
      <c r="D16" s="357" t="str">
        <f>IF(C16 = "No",EmissionsReductions_Equipment_Leaks, IF( C16="N/A","N/A",IF(F16=1,EmissionsReductions_Equipment_Leaks, IF(F16=2,"N/A"))))</f>
        <v>N/A</v>
      </c>
      <c r="E16" s="358" t="str">
        <f>IF(C16="No",EmissionsReductions_Equipment_Leaks,IF(C16="N/A","N/A",IF(F16=1,EmissionsReductions_Equipment_Leaks,IF(F16=2,"N/A"))))</f>
        <v>N/A</v>
      </c>
      <c r="F16" s="330">
        <f>'Equipment Leaks'!$O$1</f>
        <v>0</v>
      </c>
    </row>
    <row r="17" spans="2:6" s="323" customFormat="1" x14ac:dyDescent="0.25">
      <c r="B17" s="327" t="s">
        <v>124</v>
      </c>
      <c r="C17" s="359" t="str">
        <f>IF(F17 = 1, "Complete", IF(OR(equipLeaksDist = "N/A", F17 = 2),"N/A", "No"))</f>
        <v>N/A</v>
      </c>
      <c r="D17" s="357" t="str">
        <f>IF(C17 = "No",TotalCH4_Equipment_Leaks_Distribution, IF( C17="N/A","N/A",IF(F17=1,TotalCH4_Equipment_Leaks_Distribution, IF(F17=2,"N/A"))))</f>
        <v>N/A</v>
      </c>
      <c r="E17" s="358" t="str">
        <f>IF(C17="No",EmissionsReductions_Equipment_Leaks_Distribution,IF(C17="N/A","N/A",IF(F17=1,EmissionsReductions_Equipment_Leaks_Distribution,IF(F17=2,"N/A"))))</f>
        <v>N/A</v>
      </c>
      <c r="F17" s="330">
        <f>'Equip Leaks - Distribution'!$O$1</f>
        <v>0</v>
      </c>
    </row>
    <row r="18" spans="2:6" s="323" customFormat="1" x14ac:dyDescent="0.25">
      <c r="B18" s="327" t="s">
        <v>280</v>
      </c>
      <c r="C18" s="359" t="str">
        <f>IF(F18 = 1, "Complete", IF(OR(equipPipes = "N/A", F18 = 2),"N/A", "No"))</f>
        <v>N/A</v>
      </c>
      <c r="D18" s="357" t="str">
        <f>IF(C18 = "No",TotalCH4_Equipment_Leaks_Gathering_and_Transmission_Pipelines, IF( C18="N/A","N/A",IF(F18=1,TotalCH4_Equipment_Leaks_Gathering_and_Transmission_Pipelines, IF(F18=2,"N/A"))))</f>
        <v>N/A</v>
      </c>
      <c r="E18" s="358" t="str">
        <f>IF(C18="No",EmissionsReductions_Equipment_Leaks_Gathering_and_Boosting_and_Transmission_Pipelines,IF(C18="N/A","N/A",IF(F18=1,EmissionsReductions_Equipment_Leaks_Gathering_and_Boosting_and_Transmission_Pipelines,IF(F18=2,"N/A"))))</f>
        <v>N/A</v>
      </c>
      <c r="F18" s="330">
        <f>'Equip Leaks - Pipelines'!$O$1</f>
        <v>0</v>
      </c>
    </row>
    <row r="19" spans="2:6" s="323" customFormat="1" x14ac:dyDescent="0.25">
      <c r="B19" s="327" t="s">
        <v>25</v>
      </c>
      <c r="C19" s="359" t="str">
        <f>IF(F19 = 1, "Complete", IF(OR(flareStacks = "N/A", F19 = 2),"N/A", "No"))</f>
        <v>N/A</v>
      </c>
      <c r="D19" s="357" t="str">
        <f>IF(C19 = "No",TotalCH4_Flare_Stacks, IF( C19="N/A","N/A",IF(F19=1,TotalCH4_Flare_Stacks, IF(F19=2,"N/A"))))</f>
        <v>N/A</v>
      </c>
      <c r="E19" s="358" t="str">
        <f>IF(C19="No",EmissionsReductions_Flare_Stacks,IF(C19="N/A","N/A",IF(F19=1,EmissionsReductions_Flare_Stacks,IF(F19=2,"N/A"))))</f>
        <v>N/A</v>
      </c>
      <c r="F19" s="330">
        <f>'Flare Stacks'!$O$1</f>
        <v>0</v>
      </c>
    </row>
    <row r="20" spans="2:6" s="323" customFormat="1" x14ac:dyDescent="0.25">
      <c r="B20" s="328" t="s">
        <v>27</v>
      </c>
      <c r="C20" s="359" t="str">
        <f>IF(F20 = 1, "Complete", IF(OR(liquidsUnload = "N/A", F20 = 2),"N/A", "No"))</f>
        <v>N/A</v>
      </c>
      <c r="D20" s="357" t="str">
        <f>IF(C20 = "No",TotalCH4_Liquids_Unloading, IF( C20="N/A","N/A",IF(F20=1,TotalCH4_Liquids_Unloading, IF(F20=2,"N/A"))))</f>
        <v>N/A</v>
      </c>
      <c r="E20" s="358" t="str">
        <f>IF(C20="No",EmissionsReductions_Liquids_Unloading,IF(C20="N/A","N/A",IF(F20=1,EmissionsReductions_Liquids_Unloading,IF(F20=2,"N/A"))))</f>
        <v>N/A</v>
      </c>
      <c r="F20" s="330">
        <f>'Liquids Unloading'!$O$1</f>
        <v>0</v>
      </c>
    </row>
    <row r="21" spans="2:6" s="323" customFormat="1" ht="15.8" customHeight="1" x14ac:dyDescent="0.25">
      <c r="B21" s="328" t="s">
        <v>82</v>
      </c>
      <c r="C21" s="359" t="str">
        <f>IF(F21 = 1, "Complete", IF(OR(meters = "N/A", F21 = 2),"N/A", "No"))</f>
        <v>N/A</v>
      </c>
      <c r="D21" s="357" t="str">
        <f>IF(C21 = "No",TotalCH4_Meters, IF( C21="N/A","N/A",IF(F21=1,TotalCH4_Meters, IF(F21=2,"N/A"))))</f>
        <v>N/A</v>
      </c>
      <c r="E21" s="358" t="str">
        <f>IF(C21="No",EmissionsReductions_Meters,IF(C21="N/A","N/A",IF(F21=1,EmissionsReductions_Meters,IF(F21=2,"N/A"))))</f>
        <v>N/A</v>
      </c>
      <c r="F21" s="330">
        <f>Meters!$O$1</f>
        <v>0</v>
      </c>
    </row>
    <row r="22" spans="2:6" s="323" customFormat="1" x14ac:dyDescent="0.25">
      <c r="B22" s="328" t="s">
        <v>137</v>
      </c>
      <c r="C22" s="359" t="str">
        <f>IF(F22 = 1, "Complete", IF(OR(pneumContVents = "N/A", F22 = 2),"N/A", "No"))</f>
        <v>N/A</v>
      </c>
      <c r="D22" s="357" t="str">
        <f>IF(C22 = "No",TotalCH4_Pneumatic_Devices, IF( C22="N/A","N/A",IF(F22=1,TotalCH4_Pneumatic_Devices, IF(F22=2,"N/A"))))</f>
        <v>N/A</v>
      </c>
      <c r="E22" s="358" t="str">
        <f>IF(C22="No",EmissionsReductions_Pneumatic_Devices,IF(C22="N/A","N/A",IF(F22=1,EmissionsReductions_Pneumatic_Devices,IF(F22=2,"N/A"))))</f>
        <v>N/A</v>
      </c>
      <c r="F22" s="330">
        <f>'Pneumatic Devices'!$O$1</f>
        <v>0</v>
      </c>
    </row>
    <row r="23" spans="2:6" s="323" customFormat="1" x14ac:dyDescent="0.25">
      <c r="B23" s="328" t="s">
        <v>262</v>
      </c>
      <c r="C23" s="359" t="str">
        <f>IF(F23 = 1, "Complete", IF(OR(pneumChemVents = "N/A", F23 = 2),"N/A", "No"))</f>
        <v>N/A</v>
      </c>
      <c r="D23" s="357" t="str">
        <f>IF(C23 = "No",TotalCH4_Pneumatic_Pumps, IF( C23="N/A","N/A",IF(F23=1,TotalCH4_Pneumatic_Pumps, IF(F23=2,"N/A"))))</f>
        <v>N/A</v>
      </c>
      <c r="E23" s="358" t="str">
        <f>IF(C23="No",EmissionsReductions_Pneumatic_Pumps,IF(C23="N/A","N/A",IF(F23=1,EmissionsReductions_Pneumatic_Pumps,IF(F23=2,"N/A"))))</f>
        <v>N/A</v>
      </c>
      <c r="F23" s="330">
        <f>'Pneumatic Pumps'!$O$1</f>
        <v>0</v>
      </c>
    </row>
    <row r="24" spans="2:6" s="323" customFormat="1" x14ac:dyDescent="0.25">
      <c r="B24" s="328" t="s">
        <v>37</v>
      </c>
      <c r="C24" s="359" t="str">
        <f>IF(F24 = 1, "Complete", IF(OR(presReliefValves = "N/A", F24 = 2),"N/A", "No"))</f>
        <v>N/A</v>
      </c>
      <c r="D24" s="357" t="str">
        <f>IF(C24 = "No",TotalCH4_Pressure_Relief_Valves, IF( C24="N/A","N/A",IF(F24=1,TotalCH4_Pressure_Relief_Valves, IF(F24=2,"N/A"))))</f>
        <v>N/A</v>
      </c>
      <c r="E24" s="358" t="str">
        <f>IF(C24="No",EmissionsReductions_Pressure_Relief_Valves,IF(C24="N/A","N/A",IF(F24=1,EmissionsReductions_Pressure_Relief_Valves,IF(F24=2,"N/A"))))</f>
        <v>N/A</v>
      </c>
      <c r="F24" s="330">
        <f>'Pressure Relief Valves'!$O$1</f>
        <v>0</v>
      </c>
    </row>
    <row r="25" spans="2:6" s="323" customFormat="1" x14ac:dyDescent="0.25">
      <c r="B25" s="328" t="s">
        <v>38</v>
      </c>
      <c r="C25" s="359" t="str">
        <f>IF(F25 = 1, "Complete", IF(OR(stationVenting = "N/A", F25 = 2),"N/A", "No"))</f>
        <v>N/A</v>
      </c>
      <c r="D25" s="357" t="str">
        <f>IF(C25 = "No",TotalCH4_Station_Venting, IF( C25="N/A","N/A",IF(F25=1,TotalCH4_Station_Venting, IF(F25=2,"N/A"))))</f>
        <v>N/A</v>
      </c>
      <c r="E25" s="358" t="str">
        <f>IF(C25="No",EmissionsReductions_Station_Venting,IF(C25="N/A","N/A",IF(F25=1,EmissionsReductions_Station_Venting,IF(F25=2,"N/A"))))</f>
        <v>N/A</v>
      </c>
      <c r="F25" s="330">
        <f>'Station Venting'!$O$1</f>
        <v>0</v>
      </c>
    </row>
    <row r="26" spans="2:6" s="323" customFormat="1" x14ac:dyDescent="0.25">
      <c r="B26" s="328" t="s">
        <v>146</v>
      </c>
      <c r="C26" s="359" t="str">
        <f>IF(F26 = 1, "Complete", IF(OR(tankVentedEmis = "N/A", F26 = 2),"N/A", "No"))</f>
        <v>N/A</v>
      </c>
      <c r="D26" s="357" t="str">
        <f>IF(C26 = "No",TotalCH4_Storage_Tank_Venting, IF( C26="N/A","N/A",IF(F26=1,TotalCH4_Storage_Tank_Venting, IF(F26=2,"N/A"))))</f>
        <v>N/A</v>
      </c>
      <c r="E26" s="358" t="str">
        <f>IF(C26="No",EmissionsReductions_Storage_Tank_Venting,IF(C26="N/A","N/A",IF(F26=1,EmissionsReductions_Storage_Tank_Venting,IF(F26=2,"N/A"))))</f>
        <v>N/A</v>
      </c>
      <c r="F26" s="330">
        <f>'Storage Tank Venting'!$O$1</f>
        <v>0</v>
      </c>
    </row>
    <row r="27" spans="2:6" s="323" customFormat="1" x14ac:dyDescent="0.25">
      <c r="B27" s="328" t="s">
        <v>559</v>
      </c>
      <c r="C27" s="359" t="str">
        <f>IF(F27 = 1, "Complete", IF(OR(wellDrilling = "N/A", F27 = 2),"N/A", "No"))</f>
        <v>N/A</v>
      </c>
      <c r="D27" s="357" t="str">
        <f>IF(C27 = "No",TotalCH4_Well_Drilling, IF( C27="N/A","N/A",IF(F27=1,TotalCH4_Well_Drilling, IF(F27=2,"N/A"))))</f>
        <v>N/A</v>
      </c>
      <c r="E27" s="358" t="str">
        <f>IF(C27="No",EmissionsReductions_Well_Driling,IF(C27="N/A","N/A",IF(F27=1,EmissionsReductions_Well_Driling,IF(F27=2,"N/A"))))</f>
        <v>N/A</v>
      </c>
      <c r="F27" s="330">
        <f>'Well DrillingTestingCompletion'!$O$1</f>
        <v>0</v>
      </c>
    </row>
    <row r="28" spans="2:6" x14ac:dyDescent="0.25">
      <c r="B28" s="328" t="s">
        <v>561</v>
      </c>
      <c r="C28" s="359" t="str">
        <f>IF(F28 = 1, "Complete", IF(OR(wellDrilling = "N/A", F28 = 2),"N/A", "No"))</f>
        <v>N/A</v>
      </c>
      <c r="D28" s="357" t="str">
        <f>IF(C28 = "No",TotalCH4_Well_Completions_Workovers_HF, IF( C28="N/A","N/A",IF(F28=1,TotalCH4_Well_Completions_Workovers_HF, IF(F28=2,"N/A"))))</f>
        <v>N/A</v>
      </c>
      <c r="E28" s="358" t="str">
        <f>IF(C28="No",EmissionsReductions_Well_Completions_Workovers_HF,IF(C28="N/A","N/A",IF(F28=1,EmissionsReductions_Well_Completions_Workovers_HF,IF(F28=2,"N/A"))))</f>
        <v>N/A</v>
      </c>
      <c r="F28" s="330">
        <f>'Well DrillingTestingCompletion'!$O$3</f>
        <v>0</v>
      </c>
    </row>
    <row r="29" spans="2:6" x14ac:dyDescent="0.25">
      <c r="B29" s="328" t="s">
        <v>568</v>
      </c>
      <c r="C29" s="359" t="str">
        <f>IF(F29 = 1, "Complete", IF(OR(wellDrilling = "N/A", F29 = 2),"N/A", "No"))</f>
        <v>N/A</v>
      </c>
      <c r="D29" s="357" t="str">
        <f>IF(C29 = "No",TotalCH4_Well_Completions_Workovers_noHF, IF( C29="N/A","N/A",IF(F29=1,TotalCH4_Well_Completions_Workovers_noHF, IF(F29=2,"N/A"))))</f>
        <v>N/A</v>
      </c>
      <c r="E29" s="358" t="str">
        <f>IF(C29="No",EmissionsReductions_Well_Completions_Workovers_noHF,IF(C29="N/A","N/A",IF(F29=1,EmissionsReductions_Well_Completions_Workovers_noHF,IF(F29=2,"N/A"))))</f>
        <v>N/A</v>
      </c>
      <c r="F29" s="330">
        <f>'Well DrillingTestingCompletion'!$O$6</f>
        <v>0</v>
      </c>
    </row>
    <row r="30" spans="2:6" ht="14.95" thickBot="1" x14ac:dyDescent="0.3">
      <c r="B30" s="492" t="s">
        <v>560</v>
      </c>
      <c r="C30" s="493" t="str">
        <f>IF(F30 = 1, "Complete", IF(OR(wellDrilling = "N/A", F30 = 2),"N/A", "No"))</f>
        <v>N/A</v>
      </c>
      <c r="D30" s="494" t="str">
        <f>IF(C30 = "No",TotalCH4_Well_Testing, IF( C30="N/A","N/A",IF(F30=1,TotalCH4_Well_Testing, IF(F30=2,"N/A"))))</f>
        <v>N/A</v>
      </c>
      <c r="E30" s="495" t="str">
        <f>IF(C30="No",EmissionsReductions_Well_Testing,IF(C30="N/A","N/A",IF(F30=1,EmissionsReductions_Well_Testing,IF(F30=2,"N/A"))))</f>
        <v>N/A</v>
      </c>
      <c r="F30" s="330">
        <f>'Well DrillingTestingCompletion'!$O$7</f>
        <v>0</v>
      </c>
    </row>
    <row r="31" spans="2:6" ht="14.95" thickBot="1" x14ac:dyDescent="0.3">
      <c r="B31" s="498" t="s">
        <v>606</v>
      </c>
      <c r="C31" s="496" t="str" cm="1">
        <f t="array" ref="C31">IF(F31 = 1, "Complete", IF(OR(RNG = "N/A", F31 = 2),"N/A", "No"))</f>
        <v>N/A</v>
      </c>
      <c r="D31" s="496" t="s">
        <v>607</v>
      </c>
      <c r="E31" s="497" t="s">
        <v>607</v>
      </c>
      <c r="F31" s="330">
        <f>'Renewable Natural Gas'!$O$1</f>
        <v>0</v>
      </c>
    </row>
    <row r="32" spans="2:6" ht="14.95" thickBot="1" x14ac:dyDescent="0.3">
      <c r="B32" s="498" t="s">
        <v>610</v>
      </c>
      <c r="C32" s="496" t="str">
        <f>IF(F32 = 1, "Complete", IF(F32 = 2,"N/A", "No"))</f>
        <v>No</v>
      </c>
      <c r="D32" s="496" t="s">
        <v>607</v>
      </c>
      <c r="E32" s="496" t="s">
        <v>607</v>
      </c>
      <c r="F32" s="330">
        <f>'Innovative Approaches'!$O$1</f>
        <v>0</v>
      </c>
    </row>
  </sheetData>
  <sheetProtection algorithmName="SHA-512" hashValue="IruZTUv6KVmykHBCxi67Xl6CxbUixTrxeqVaVaIkklvxO8xrbIPVJpPODGUXQy9Xs7ok7snkPDo+/UoethUeWw==" saltValue="I7uFR3P8lKaelxzZrmYNPw==" spinCount="100000" sheet="1" objects="1" scenarios="1"/>
  <mergeCells count="1">
    <mergeCell ref="B2:E2"/>
  </mergeCells>
  <conditionalFormatting sqref="C4:E31">
    <cfRule type="expression" dxfId="178" priority="19">
      <formula>$C4="Complete"</formula>
    </cfRule>
    <cfRule type="expression" dxfId="177" priority="20">
      <formula>$C4="N/A"</formula>
    </cfRule>
    <cfRule type="expression" dxfId="176" priority="21">
      <formula>$C4="No"</formula>
    </cfRule>
  </conditionalFormatting>
  <conditionalFormatting sqref="C32">
    <cfRule type="expression" dxfId="175" priority="4">
      <formula>$C32="Complete"</formula>
    </cfRule>
    <cfRule type="expression" dxfId="174" priority="5">
      <formula>$C32="N/A"</formula>
    </cfRule>
    <cfRule type="expression" dxfId="173" priority="6">
      <formula>$C32="No"</formula>
    </cfRule>
  </conditionalFormatting>
  <conditionalFormatting sqref="D32:E32">
    <cfRule type="expression" dxfId="172" priority="1">
      <formula>$C32="Complete"</formula>
    </cfRule>
    <cfRule type="expression" dxfId="171" priority="2">
      <formula>$C32="N/A"</formula>
    </cfRule>
    <cfRule type="expression" dxfId="170" priority="3">
      <formula>$C32="No"</formula>
    </cfRule>
  </conditionalFormatting>
  <hyperlinks>
    <hyperlink ref="B27" location="'Well DrillingTestingCompletion'!C10" display="Well Drilling, Testing, and Completions" xr:uid="{00000000-0004-0000-0100-000000000000}"/>
    <hyperlink ref="B26" location="'Storage Tank Venting'!D11" display="Storage Tank Venting" xr:uid="{00000000-0004-0000-0100-000001000000}"/>
    <hyperlink ref="B24" location="'Pressure Relief Valves'!C10" display="Pressure Relief Valves" xr:uid="{00000000-0004-0000-0100-000002000000}"/>
    <hyperlink ref="B22" location="'Pneumatic Devices'!C11" display="Pneumatic Devices" xr:uid="{00000000-0004-0000-0100-000003000000}"/>
    <hyperlink ref="B21" location="Meters!C10" display="Meters" xr:uid="{00000000-0004-0000-0100-000004000000}"/>
    <hyperlink ref="B17" location="'Equip Leaks - Distribution'!C10" display="Equipment Leaks - Distribution" xr:uid="{00000000-0004-0000-0100-000005000000}"/>
    <hyperlink ref="B20" location="'Liquids Unloading'!C9" display="Liquids Unloading" xr:uid="{00000000-0004-0000-0100-000006000000}"/>
    <hyperlink ref="B11" location="'Compressors - Reciprocating'!C10" display="Compressors - Reciprocating" xr:uid="{00000000-0004-0000-0100-000007000000}"/>
    <hyperlink ref="B15" location="'Distribution Mains+Services'!C10" display="Distribution Mains &amp; Services" xr:uid="{00000000-0004-0000-0100-000008000000}"/>
    <hyperlink ref="B10" location="'Compressors - Centrifugal '!C11" display="Compressors - Centrifugal" xr:uid="{00000000-0004-0000-0100-000009000000}"/>
    <hyperlink ref="B9" location="'Combustion Units - SubpartC'!C10" display="Combustion Units - Subpart C" xr:uid="{00000000-0004-0000-0100-00000A000000}"/>
    <hyperlink ref="B8" location="'Combustion Units'!C10" display="Combustion Units" xr:uid="{00000000-0004-0000-0100-00000B000000}"/>
    <hyperlink ref="B7" location="'Blowdown Vent Stacks'!C9" display="Blowdown Vent Stacks" xr:uid="{00000000-0004-0000-0100-00000C000000}"/>
    <hyperlink ref="B6" location="Blowdowns!C7" display="Blowdowns" xr:uid="{00000000-0004-0000-0100-00000D000000}"/>
    <hyperlink ref="B19" location="'Flare Stacks'!C9" display="Flare Stacks" xr:uid="{00000000-0004-0000-0100-00000E000000}"/>
    <hyperlink ref="B16" location="'Equipment Leaks'!C13" display="Equipment Leaks - All Segments Except Distribution" xr:uid="{00000000-0004-0000-0100-00000F000000}"/>
    <hyperlink ref="B14" location="'Dehydrator Vents'!C9" display="Dehydrator Vents" xr:uid="{00000000-0004-0000-0100-000010000000}"/>
    <hyperlink ref="B12" location="'Compressor Starts'!C8" display="Compressor Starts" xr:uid="{00000000-0004-0000-0100-000011000000}"/>
    <hyperlink ref="B5" location="'Assc Gas Venting + Flaring'!C9" display="Associated Gas Venting &amp; Flaring" xr:uid="{00000000-0004-0000-0100-000012000000}"/>
    <hyperlink ref="B4" location="'Acid Gas Removal Vents'!C9" display="Acid Gas Removal Vents" xr:uid="{00000000-0004-0000-0100-000013000000}"/>
    <hyperlink ref="B23" location="'Pneumatic Pumps'!C10" display="Pneumatic Pumps" xr:uid="{00000000-0004-0000-0100-000014000000}"/>
    <hyperlink ref="B18" location="'Equip Leaks - Pipelines'!C1" display="Equipment Leaks - Gathering and Transmission Pipelines" xr:uid="{00000000-0004-0000-0100-000015000000}"/>
    <hyperlink ref="B13" location="Damages!C9" display="Damages" xr:uid="{00000000-0004-0000-0100-000016000000}"/>
    <hyperlink ref="B25" location="'Station Venting'!H4" display="Station Venting" xr:uid="{00000000-0004-0000-0100-000017000000}"/>
    <hyperlink ref="B28:B30" location="'Well DrillingTestingCompletion'!C10" display="Well Drilling, Testing, and Completions" xr:uid="{00000000-0004-0000-0100-000018000000}"/>
    <hyperlink ref="B28" location="'Well DrillingTestingCompletion'!C29" display="Well Venting Completions/Workovers with Hydraulic Fracturing" xr:uid="{00000000-0004-0000-0100-000019000000}"/>
    <hyperlink ref="B29" location="'Well DrillingTestingCompletion'!C50" display="Well Venting During Completions/Workovers without Hydraulic Fracturing" xr:uid="{00000000-0004-0000-0100-00001A000000}"/>
    <hyperlink ref="B30" location="'Well DrillingTestingCompletion'!C69" display="Well Testing Venting and Flaring" xr:uid="{00000000-0004-0000-0100-00001B000000}"/>
    <hyperlink ref="B31" location="'Renewable Natural Gas'!A1" display="Renewable Natural Gas" xr:uid="{6AD61A5D-507C-4223-BE95-F673955E137B}"/>
    <hyperlink ref="B32" location="'Innovative Approaches'!A1" display="Innovative Technologies, Practices, and Approaches" xr:uid="{FDC34460-1CA4-4691-B8BE-3D7E2533C446}"/>
  </hyperlink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1">
    <tabColor theme="1"/>
    <pageSetUpPr fitToPage="1"/>
  </sheetPr>
  <dimension ref="B1:O32"/>
  <sheetViews>
    <sheetView showGridLines="0" zoomScale="85" zoomScaleNormal="85" workbookViewId="0"/>
  </sheetViews>
  <sheetFormatPr defaultColWidth="9.125" defaultRowHeight="13.6" x14ac:dyDescent="0.2"/>
  <cols>
    <col min="1" max="1" width="4.625" style="18" customWidth="1"/>
    <col min="2" max="2" width="60.625" style="18" customWidth="1"/>
    <col min="3" max="3" width="30.625" style="17" customWidth="1"/>
    <col min="4" max="4" width="30.625" style="18" customWidth="1"/>
    <col min="5" max="5" width="20.625" style="18" customWidth="1"/>
    <col min="6" max="14" width="9.125" style="18"/>
    <col min="15" max="15" width="9.125" style="18" hidden="1" customWidth="1"/>
    <col min="16" max="17" width="0" style="18" hidden="1" customWidth="1"/>
    <col min="18" max="16384" width="9.125" style="18"/>
  </cols>
  <sheetData>
    <row r="1" spans="2:15" s="26" customFormat="1" ht="19.55" customHeight="1" x14ac:dyDescent="0.25">
      <c r="B1" s="561" t="s">
        <v>552</v>
      </c>
      <c r="C1" s="561"/>
      <c r="D1" s="561"/>
      <c r="E1" s="561"/>
      <c r="F1" s="561"/>
      <c r="H1" s="12" t="s">
        <v>30</v>
      </c>
      <c r="O1" s="431">
        <v>0</v>
      </c>
    </row>
    <row r="2" spans="2:15" s="12" customFormat="1" ht="40.6" customHeight="1" x14ac:dyDescent="0.25">
      <c r="B2" s="562" t="s">
        <v>553</v>
      </c>
      <c r="C2" s="562"/>
      <c r="D2" s="562"/>
      <c r="E2" s="562"/>
      <c r="F2" s="562"/>
      <c r="H2" s="26" t="s">
        <v>31</v>
      </c>
    </row>
    <row r="3" spans="2:15" s="12" customFormat="1" ht="14.3" x14ac:dyDescent="0.25">
      <c r="B3" s="13" t="s">
        <v>2</v>
      </c>
      <c r="C3" s="563" t="s">
        <v>0</v>
      </c>
      <c r="D3" s="563"/>
      <c r="E3" s="27" t="s">
        <v>1</v>
      </c>
    </row>
    <row r="4" spans="2:15" s="15" customFormat="1" x14ac:dyDescent="0.25">
      <c r="B4" s="74" t="str">
        <f>IF(PartnerName&lt;&gt;"",PartnerName,"")</f>
        <v>SAMPLE PARTNER</v>
      </c>
      <c r="C4" s="564" t="str">
        <f>IF(FacilityName&lt;&gt;"",FacilityName,"")</f>
        <v>SAMPLE FACILITY</v>
      </c>
      <c r="D4" s="564"/>
      <c r="E4" s="75" t="str">
        <f>ReportYear</f>
        <v>20XX</v>
      </c>
      <c r="G4" s="32"/>
      <c r="H4" s="604" t="s">
        <v>61</v>
      </c>
      <c r="I4" s="604"/>
      <c r="J4" s="604"/>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16" customFormat="1" ht="18.350000000000001" x14ac:dyDescent="0.25">
      <c r="B6" s="67" t="s">
        <v>27</v>
      </c>
      <c r="C6" s="57" t="s">
        <v>108</v>
      </c>
      <c r="E6" s="250"/>
    </row>
    <row r="7" spans="2:15" s="265" customFormat="1" ht="5.95" customHeight="1" x14ac:dyDescent="0.2">
      <c r="B7" s="266"/>
      <c r="C7" s="266"/>
    </row>
    <row r="8" spans="2:15" s="16" customFormat="1" ht="27.85" customHeight="1" thickBot="1" x14ac:dyDescent="0.25">
      <c r="B8" s="346" t="s">
        <v>526</v>
      </c>
      <c r="C8" s="60"/>
    </row>
    <row r="9" spans="2:15" s="16" customFormat="1" ht="33.799999999999997" customHeight="1" x14ac:dyDescent="0.2">
      <c r="B9" s="101" t="s">
        <v>126</v>
      </c>
      <c r="C9" s="99"/>
    </row>
    <row r="10" spans="2:15" s="16" customFormat="1" ht="21.75" customHeight="1" x14ac:dyDescent="0.2">
      <c r="B10" s="106" t="s">
        <v>127</v>
      </c>
      <c r="C10" s="105"/>
    </row>
    <row r="11" spans="2:15" s="16" customFormat="1" ht="36.700000000000003" customHeight="1" x14ac:dyDescent="0.2">
      <c r="B11" s="106" t="s">
        <v>128</v>
      </c>
      <c r="C11" s="112"/>
    </row>
    <row r="12" spans="2:15" s="16" customFormat="1" ht="36" customHeight="1" x14ac:dyDescent="0.2">
      <c r="B12" s="106" t="s">
        <v>129</v>
      </c>
      <c r="C12" s="105"/>
    </row>
    <row r="13" spans="2:15" s="16" customFormat="1" ht="27" customHeight="1" x14ac:dyDescent="0.2">
      <c r="B13" s="106" t="s">
        <v>130</v>
      </c>
      <c r="C13" s="105"/>
    </row>
    <row r="14" spans="2:15" s="16" customFormat="1" ht="39.1" customHeight="1" x14ac:dyDescent="0.2">
      <c r="B14" s="106" t="s">
        <v>131</v>
      </c>
      <c r="C14" s="112"/>
    </row>
    <row r="15" spans="2:15" s="16" customFormat="1" ht="27" customHeight="1" thickBot="1" x14ac:dyDescent="0.25">
      <c r="B15" s="102" t="s">
        <v>132</v>
      </c>
      <c r="C15" s="348" t="str">
        <f>IF(SUM(C11,C14)&gt;0,SUM(C11,C14),"")</f>
        <v/>
      </c>
      <c r="D15" s="205" t="s">
        <v>319</v>
      </c>
    </row>
    <row r="16" spans="2:15" s="16" customFormat="1" ht="9" customHeight="1" x14ac:dyDescent="0.2">
      <c r="B16" s="60"/>
      <c r="C16" s="485"/>
    </row>
    <row r="17" spans="2:7" s="9" customFormat="1" ht="27.85" customHeight="1" thickBot="1" x14ac:dyDescent="0.35">
      <c r="B17" s="468" t="s">
        <v>583</v>
      </c>
      <c r="C17" s="468"/>
      <c r="D17" s="10"/>
      <c r="E17" s="10"/>
      <c r="F17" s="11"/>
      <c r="G17" s="10"/>
    </row>
    <row r="18" spans="2:7" ht="20.25" customHeight="1" thickBot="1" x14ac:dyDescent="0.25">
      <c r="B18" s="596" t="s">
        <v>258</v>
      </c>
      <c r="C18" s="597"/>
    </row>
    <row r="19" spans="2:7" ht="20.25" customHeight="1" x14ac:dyDescent="0.2">
      <c r="B19" s="592"/>
      <c r="C19" s="581"/>
    </row>
    <row r="20" spans="2:7" ht="20.25" customHeight="1" x14ac:dyDescent="0.2">
      <c r="B20" s="573"/>
      <c r="C20" s="574"/>
    </row>
    <row r="21" spans="2:7" ht="20.25" customHeight="1" x14ac:dyDescent="0.2">
      <c r="B21" s="573"/>
      <c r="C21" s="574"/>
    </row>
    <row r="22" spans="2:7" ht="20.25" customHeight="1" x14ac:dyDescent="0.2">
      <c r="B22" s="573"/>
      <c r="C22" s="574"/>
    </row>
    <row r="23" spans="2:7" ht="20.25" customHeight="1" x14ac:dyDescent="0.2">
      <c r="B23" s="573"/>
      <c r="C23" s="574"/>
    </row>
    <row r="24" spans="2:7" ht="20.25" customHeight="1" x14ac:dyDescent="0.2">
      <c r="B24" s="573"/>
      <c r="C24" s="574"/>
    </row>
    <row r="25" spans="2:7" ht="20.25" customHeight="1" thickBot="1" x14ac:dyDescent="0.25">
      <c r="B25" s="660"/>
      <c r="C25" s="617"/>
    </row>
    <row r="26" spans="2:7" s="12" customFormat="1" ht="30.1" customHeight="1" thickTop="1" x14ac:dyDescent="0.25">
      <c r="B26" s="254" t="s">
        <v>28</v>
      </c>
      <c r="C26" s="108"/>
    </row>
    <row r="27" spans="2:7" s="12" customFormat="1" ht="30.1" customHeight="1" thickBot="1" x14ac:dyDescent="0.3">
      <c r="B27" s="255" t="s">
        <v>338</v>
      </c>
      <c r="C27" s="103"/>
    </row>
    <row r="28" spans="2:7" s="16" customFormat="1" ht="9" customHeight="1" x14ac:dyDescent="0.2">
      <c r="B28" s="77"/>
      <c r="C28" s="77"/>
    </row>
    <row r="29" spans="2:7" s="9" customFormat="1" ht="27.85" customHeight="1" x14ac:dyDescent="0.3">
      <c r="B29" s="557" t="s">
        <v>5</v>
      </c>
      <c r="C29" s="557"/>
      <c r="D29" s="10"/>
      <c r="E29" s="10"/>
      <c r="F29" s="11"/>
      <c r="G29" s="10"/>
    </row>
    <row r="30" spans="2:7" s="9" customFormat="1" ht="35" customHeight="1" thickBot="1" x14ac:dyDescent="0.35">
      <c r="B30" s="568" t="s">
        <v>9</v>
      </c>
      <c r="C30" s="568"/>
      <c r="D30" s="28"/>
      <c r="E30" s="10"/>
      <c r="F30" s="11"/>
      <c r="G30" s="10"/>
    </row>
    <row r="31" spans="2:7" ht="64.2" customHeight="1" thickBot="1" x14ac:dyDescent="0.25">
      <c r="B31" s="566"/>
      <c r="C31" s="567"/>
    </row>
    <row r="32" spans="2:7" x14ac:dyDescent="0.2">
      <c r="C32" s="19"/>
    </row>
  </sheetData>
  <sheetProtection password="DA05" sheet="1" objects="1" scenarios="1"/>
  <mergeCells count="16">
    <mergeCell ref="B29:C29"/>
    <mergeCell ref="B30:C30"/>
    <mergeCell ref="B31:C31"/>
    <mergeCell ref="B1:F1"/>
    <mergeCell ref="B2:F2"/>
    <mergeCell ref="C3:D3"/>
    <mergeCell ref="C4:D4"/>
    <mergeCell ref="B22:C22"/>
    <mergeCell ref="B23:C23"/>
    <mergeCell ref="B24:C24"/>
    <mergeCell ref="B25:C25"/>
    <mergeCell ref="H4:J4"/>
    <mergeCell ref="B18:C18"/>
    <mergeCell ref="B19:C19"/>
    <mergeCell ref="B20:C20"/>
    <mergeCell ref="B21:C21"/>
  </mergeCells>
  <conditionalFormatting sqref="C9:C15 C26:C27 B19:C25 B31">
    <cfRule type="expression" dxfId="47" priority="2" stopIfTrue="1">
      <formula>NOT(IS_PRODUCTION)</formula>
    </cfRule>
    <cfRule type="expression" dxfId="46" priority="3">
      <formula>$O$1=2</formula>
    </cfRule>
  </conditionalFormatting>
  <conditionalFormatting sqref="C9:C14">
    <cfRule type="expression" dxfId="45" priority="6">
      <formula>GHGRP_Facility</formula>
    </cfRule>
  </conditionalFormatting>
  <conditionalFormatting sqref="C15">
    <cfRule type="cellIs" dxfId="44" priority="1" operator="equal">
      <formula>""</formula>
    </cfRule>
    <cfRule type="expression" dxfId="43" priority="4">
      <formula>AND(GHGRP_Facility,$C$15&lt;&gt;"")</formula>
    </cfRule>
  </conditionalFormatting>
  <dataValidations count="7">
    <dataValidation type="decimal" operator="greaterThanOrEqual" allowBlank="1" showInputMessage="1" showErrorMessage="1" sqref="C27 C11 C14" xr:uid="{00000000-0002-0000-1300-000000000000}">
      <formula1>0</formula1>
    </dataValidation>
    <dataValidation type="whole" operator="greaterThanOrEqual" allowBlank="1" showErrorMessage="1" prompt=" " sqref="C26 C9:C10" xr:uid="{00000000-0002-0000-1300-000001000000}">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WVI28:WVI30 IW28:IW30 SS28:SS30 ACO28:ACO30 AMK28:AMK30 AWG28:AWG30 BGC28:BGC30 BPY28:BPY30 BZU28:BZU30 CJQ28:CJQ30 CTM28:CTM30 DDI28:DDI30 DNE28:DNE30 DXA28:DXA30 EGW28:EGW30 EQS28:EQS30 FAO28:FAO30 FKK28:FKK30 FUG28:FUG30 GEC28:GEC30 GNY28:GNY30 GXU28:GXU30 HHQ28:HHQ30 HRM28:HRM30 IBI28:IBI30 ILE28:ILE30 IVA28:IVA30 JEW28:JEW30 JOS28:JOS30 JYO28:JYO30 KIK28:KIK30 KSG28:KSG30 LCC28:LCC30 LLY28:LLY30 LVU28:LVU30 MFQ28:MFQ30 MPM28:MPM30 MZI28:MZI30 NJE28:NJE30 NTA28:NTA30 OCW28:OCW30 OMS28:OMS30 OWO28:OWO30 PGK28:PGK30 PQG28:PQG30 QAC28:QAC30 QJY28:QJY30 QTU28:QTU30 RDQ28:RDQ30 RNM28:RNM30 RXI28:RXI30 SHE28:SHE30 SRA28:SRA30 TAW28:TAW30 TKS28:TKS30 TUO28:TUO30 UEK28:UEK30 UOG28:UOG30 UYC28:UYC30 VHY28:VHY30 VRU28:VRU30 WBQ28:WBQ30 WLM28:WLM30 B29:B30 IW7:IW17 SS7:SS17 ACO7:ACO17 AMK7:AMK17 AWG7:AWG17 BGC7:BGC17 BPY7:BPY17 BZU7:BZU17 CJQ7:CJQ17 CTM7:CTM17 DDI7:DDI17 DNE7:DNE17 DXA7:DXA17 EGW7:EGW17 EQS7:EQS17 FAO7:FAO17 FKK7:FKK17 FUG7:FUG17 GEC7:GEC17 GNY7:GNY17 GXU7:GXU17 HHQ7:HHQ17 HRM7:HRM17 IBI7:IBI17 ILE7:ILE17 IVA7:IVA17 JEW7:JEW17 JOS7:JOS17 JYO7:JYO17 KIK7:KIK17 KSG7:KSG17 LCC7:LCC17 LLY7:LLY17 LVU7:LVU17 MFQ7:MFQ17 MPM7:MPM17 MZI7:MZI17 NJE7:NJE17 NTA7:NTA17 OCW7:OCW17 OMS7:OMS17 OWO7:OWO17 PGK7:PGK17 PQG7:PQG17 QAC7:QAC17 QJY7:QJY17 QTU7:QTU17 RDQ7:RDQ17 RNM7:RNM17 RXI7:RXI17 SHE7:SHE17 SRA7:SRA17 TAW7:TAW17 TKS7:TKS17 TUO7:TUO17 UEK7:UEK17 UOG7:UOG17 UYC7:UYC17 VHY7:VHY17 VRU7:VRU17 WBQ7:WBQ17 WLM7:WLM17 WVI7:WVI17 B17" xr:uid="{00000000-0002-0000-1300-000002000000}"/>
    <dataValidation allowBlank="1" showErrorMessage="1" prompt="If applicable, more than one mitigation option may be counted for a single blowdown event. " sqref="B18" xr:uid="{00000000-0002-0000-1300-000003000000}"/>
    <dataValidation allowBlank="1" showErrorMessage="1" sqref="B19:C25" xr:uid="{00000000-0002-0000-1300-000004000000}"/>
    <dataValidation type="whole" operator="greaterThanOrEqual" allowBlank="1" showInputMessage="1" showErrorMessage="1" sqref="C12:C13" xr:uid="{00000000-0002-0000-1300-000005000000}">
      <formula1>0</formula1>
    </dataValidation>
    <dataValidation operator="greaterThanOrEqual" allowBlank="1" showInputMessage="1" showErrorMessage="1" sqref="C15" xr:uid="{00000000-0002-0000-1300-000006000000}"/>
  </dataValidations>
  <hyperlinks>
    <hyperlink ref="H4" location="ToC!A1" display="Return to Table of Contents" xr:uid="{00000000-0004-0000-1300-000000000000}"/>
    <hyperlink ref="H4:J4" location="ToC!B20" display="Return to Table of Contents" xr:uid="{00000000-0004-0000-1300-000001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1300-000002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3185" r:id="rId5" name="Option Button 1">
              <controlPr defaultSize="0" autoFill="0" autoLine="0" autoPict="0">
                <anchor moveWithCells="1">
                  <from>
                    <xdr:col>6</xdr:col>
                    <xdr:colOff>388189</xdr:colOff>
                    <xdr:row>0</xdr:row>
                    <xdr:rowOff>8626</xdr:rowOff>
                  </from>
                  <to>
                    <xdr:col>10</xdr:col>
                    <xdr:colOff>103517</xdr:colOff>
                    <xdr:row>0</xdr:row>
                    <xdr:rowOff>232913</xdr:rowOff>
                  </to>
                </anchor>
              </controlPr>
            </control>
          </mc:Choice>
        </mc:AlternateContent>
        <mc:AlternateContent xmlns:mc="http://schemas.openxmlformats.org/markup-compatibility/2006">
          <mc:Choice Requires="x14">
            <control shapeId="93186" r:id="rId6" name="Option Button 2">
              <controlPr defaultSize="0" autoFill="0" autoLine="0" autoPict="0">
                <anchor moveWithCells="1">
                  <from>
                    <xdr:col>6</xdr:col>
                    <xdr:colOff>405442</xdr:colOff>
                    <xdr:row>1</xdr:row>
                    <xdr:rowOff>155275</xdr:rowOff>
                  </from>
                  <to>
                    <xdr:col>10</xdr:col>
                    <xdr:colOff>112143</xdr:colOff>
                    <xdr:row>1</xdr:row>
                    <xdr:rowOff>370936</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1"/>
    <pageSetUpPr fitToPage="1"/>
  </sheetPr>
  <dimension ref="B1:O45"/>
  <sheetViews>
    <sheetView showGridLines="0" zoomScale="85" zoomScaleNormal="85" workbookViewId="0"/>
  </sheetViews>
  <sheetFormatPr defaultColWidth="9.125" defaultRowHeight="13.6" x14ac:dyDescent="0.2"/>
  <cols>
    <col min="1" max="1" width="4.625" style="18" customWidth="1"/>
    <col min="2" max="2" width="60.625" style="18" customWidth="1"/>
    <col min="3" max="3" width="30.625" style="17" customWidth="1"/>
    <col min="4" max="4" width="30.625" style="18" customWidth="1"/>
    <col min="5" max="5" width="20.625" style="18" customWidth="1"/>
    <col min="6" max="14" width="9.125" style="18"/>
    <col min="15" max="15" width="9.125" style="18" hidden="1" customWidth="1"/>
    <col min="16" max="17" width="0" style="18" hidden="1" customWidth="1"/>
    <col min="18" max="16384" width="9.125" style="18"/>
  </cols>
  <sheetData>
    <row r="1" spans="2:15" s="26" customFormat="1" ht="19.55" customHeight="1" x14ac:dyDescent="0.25">
      <c r="B1" s="561" t="s">
        <v>552</v>
      </c>
      <c r="C1" s="561"/>
      <c r="D1" s="561"/>
      <c r="E1" s="561"/>
      <c r="F1" s="561"/>
      <c r="H1" s="12" t="s">
        <v>30</v>
      </c>
      <c r="O1" s="431">
        <v>0</v>
      </c>
    </row>
    <row r="2" spans="2:15" s="12" customFormat="1" ht="40.6" customHeight="1" x14ac:dyDescent="0.25">
      <c r="B2" s="562" t="s">
        <v>553</v>
      </c>
      <c r="C2" s="562"/>
      <c r="D2" s="562"/>
      <c r="E2" s="562"/>
      <c r="F2" s="562"/>
      <c r="H2" s="26" t="s">
        <v>31</v>
      </c>
    </row>
    <row r="3" spans="2:15" s="12" customFormat="1" ht="14.3" x14ac:dyDescent="0.25">
      <c r="B3" s="13" t="s">
        <v>2</v>
      </c>
      <c r="C3" s="563" t="s">
        <v>0</v>
      </c>
      <c r="D3" s="563"/>
      <c r="E3" s="27" t="s">
        <v>1</v>
      </c>
    </row>
    <row r="4" spans="2:15" s="63" customFormat="1" x14ac:dyDescent="0.25">
      <c r="B4" s="74" t="str">
        <f>IF(PartnerName&lt;&gt;"",PartnerName,"")</f>
        <v>SAMPLE PARTNER</v>
      </c>
      <c r="C4" s="564" t="str">
        <f>IF(FacilityName&lt;&gt;"",FacilityName,"")</f>
        <v>SAMPLE FACILITY</v>
      </c>
      <c r="D4" s="564"/>
      <c r="E4" s="75" t="str">
        <f>ReportYear</f>
        <v>20XX</v>
      </c>
      <c r="G4" s="32"/>
      <c r="H4" s="670" t="s">
        <v>61</v>
      </c>
      <c r="I4" s="670"/>
      <c r="J4" s="670"/>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16" customFormat="1" ht="18.350000000000001" x14ac:dyDescent="0.25">
      <c r="B6" s="60" t="s">
        <v>82</v>
      </c>
      <c r="C6" s="57" t="s">
        <v>111</v>
      </c>
      <c r="E6" s="250"/>
    </row>
    <row r="7" spans="2:15" s="265" customFormat="1" ht="9.6999999999999993" customHeight="1" x14ac:dyDescent="0.2">
      <c r="B7" s="266"/>
      <c r="C7" s="266"/>
    </row>
    <row r="8" spans="2:15" s="16" customFormat="1" ht="27.85" customHeight="1" thickBot="1" x14ac:dyDescent="0.25">
      <c r="B8" s="346" t="s">
        <v>491</v>
      </c>
      <c r="C8" s="60"/>
    </row>
    <row r="9" spans="2:15" s="71" customFormat="1" ht="24.8" customHeight="1" thickBot="1" x14ac:dyDescent="0.3">
      <c r="B9" s="668" t="s">
        <v>133</v>
      </c>
      <c r="C9" s="669"/>
    </row>
    <row r="10" spans="2:15" s="16" customFormat="1" ht="19.55" customHeight="1" x14ac:dyDescent="0.2">
      <c r="B10" s="120" t="s">
        <v>135</v>
      </c>
      <c r="C10" s="85"/>
    </row>
    <row r="11" spans="2:15" s="16" customFormat="1" ht="19.55" customHeight="1" thickBot="1" x14ac:dyDescent="0.25">
      <c r="B11" s="88" t="s">
        <v>12</v>
      </c>
      <c r="C11" s="103"/>
    </row>
    <row r="12" spans="2:15" ht="13.6" customHeight="1" thickBot="1" x14ac:dyDescent="0.25">
      <c r="B12" s="154"/>
      <c r="C12" s="309"/>
    </row>
    <row r="13" spans="2:15" s="71" customFormat="1" ht="24.8" customHeight="1" thickBot="1" x14ac:dyDescent="0.3">
      <c r="B13" s="668" t="s">
        <v>134</v>
      </c>
      <c r="C13" s="669"/>
    </row>
    <row r="14" spans="2:15" s="16" customFormat="1" ht="19.55" customHeight="1" x14ac:dyDescent="0.2">
      <c r="B14" s="120" t="s">
        <v>136</v>
      </c>
      <c r="C14" s="85"/>
    </row>
    <row r="15" spans="2:15" s="16" customFormat="1" ht="19.55" customHeight="1" thickBot="1" x14ac:dyDescent="0.25">
      <c r="B15" s="88" t="s">
        <v>12</v>
      </c>
      <c r="C15" s="103"/>
    </row>
    <row r="16" spans="2:15" s="16" customFormat="1" ht="9" customHeight="1" x14ac:dyDescent="0.2">
      <c r="B16" s="60"/>
      <c r="C16" s="60"/>
    </row>
    <row r="17" spans="2:7" s="9" customFormat="1" ht="27.85" customHeight="1" thickBot="1" x14ac:dyDescent="0.35">
      <c r="B17" s="468" t="s">
        <v>583</v>
      </c>
      <c r="C17" s="468"/>
      <c r="D17" s="10"/>
      <c r="E17" s="10"/>
      <c r="F17" s="11"/>
      <c r="G17" s="10"/>
    </row>
    <row r="18" spans="2:7" s="71" customFormat="1" ht="24.8" customHeight="1" thickBot="1" x14ac:dyDescent="0.3">
      <c r="B18" s="668" t="s">
        <v>133</v>
      </c>
      <c r="C18" s="671"/>
      <c r="D18" s="671"/>
      <c r="E18" s="671"/>
      <c r="F18" s="669"/>
    </row>
    <row r="19" spans="2:7" ht="29.25" thickBot="1" x14ac:dyDescent="0.25">
      <c r="B19" s="137" t="s">
        <v>55</v>
      </c>
      <c r="C19" s="166" t="s">
        <v>336</v>
      </c>
      <c r="D19" s="579" t="s">
        <v>337</v>
      </c>
      <c r="E19" s="579"/>
      <c r="F19" s="570"/>
    </row>
    <row r="20" spans="2:7" ht="20.05" customHeight="1" x14ac:dyDescent="0.2">
      <c r="B20" s="169"/>
      <c r="C20" s="230"/>
      <c r="D20" s="665"/>
      <c r="E20" s="666"/>
      <c r="F20" s="667"/>
    </row>
    <row r="21" spans="2:7" ht="20.05" customHeight="1" x14ac:dyDescent="0.2">
      <c r="B21" s="170"/>
      <c r="C21" s="215"/>
      <c r="D21" s="661"/>
      <c r="E21" s="662"/>
      <c r="F21" s="601"/>
    </row>
    <row r="22" spans="2:7" ht="20.05" customHeight="1" x14ac:dyDescent="0.2">
      <c r="B22" s="170"/>
      <c r="C22" s="215"/>
      <c r="D22" s="661"/>
      <c r="E22" s="662"/>
      <c r="F22" s="601"/>
    </row>
    <row r="23" spans="2:7" ht="20.05" customHeight="1" x14ac:dyDescent="0.2">
      <c r="B23" s="170"/>
      <c r="C23" s="215"/>
      <c r="D23" s="661"/>
      <c r="E23" s="662"/>
      <c r="F23" s="601"/>
    </row>
    <row r="24" spans="2:7" ht="20.05" customHeight="1" x14ac:dyDescent="0.2">
      <c r="B24" s="170"/>
      <c r="C24" s="215"/>
      <c r="D24" s="661"/>
      <c r="E24" s="662"/>
      <c r="F24" s="601"/>
    </row>
    <row r="25" spans="2:7" ht="20.05" customHeight="1" x14ac:dyDescent="0.2">
      <c r="B25" s="170"/>
      <c r="C25" s="215"/>
      <c r="D25" s="661"/>
      <c r="E25" s="662"/>
      <c r="F25" s="601"/>
    </row>
    <row r="26" spans="2:7" ht="20.05" customHeight="1" thickBot="1" x14ac:dyDescent="0.25">
      <c r="B26" s="194"/>
      <c r="C26" s="218"/>
      <c r="D26" s="663"/>
      <c r="E26" s="664"/>
      <c r="F26" s="603"/>
    </row>
    <row r="27" spans="2:7" s="16" customFormat="1" ht="12.1" customHeight="1" thickBot="1" x14ac:dyDescent="0.25">
      <c r="B27" s="295"/>
      <c r="C27" s="345"/>
    </row>
    <row r="28" spans="2:7" ht="18.7" customHeight="1" thickBot="1" x14ac:dyDescent="0.25">
      <c r="B28" s="238" t="s">
        <v>4</v>
      </c>
      <c r="C28" s="220"/>
    </row>
    <row r="29" spans="2:7" ht="14.95" customHeight="1" thickBot="1" x14ac:dyDescent="0.25">
      <c r="B29" s="400"/>
      <c r="C29" s="309"/>
      <c r="D29" s="9"/>
      <c r="E29" s="9"/>
      <c r="F29" s="9"/>
    </row>
    <row r="30" spans="2:7" s="71" customFormat="1" ht="24.8" customHeight="1" thickBot="1" x14ac:dyDescent="0.3">
      <c r="B30" s="672" t="s">
        <v>134</v>
      </c>
      <c r="C30" s="673"/>
      <c r="D30" s="673"/>
      <c r="E30" s="673"/>
      <c r="F30" s="674"/>
    </row>
    <row r="31" spans="2:7" ht="29.25" thickBot="1" x14ac:dyDescent="0.25">
      <c r="B31" s="137" t="s">
        <v>55</v>
      </c>
      <c r="C31" s="166" t="s">
        <v>336</v>
      </c>
      <c r="D31" s="579" t="s">
        <v>337</v>
      </c>
      <c r="E31" s="579"/>
      <c r="F31" s="570"/>
    </row>
    <row r="32" spans="2:7" ht="20.05" customHeight="1" x14ac:dyDescent="0.2">
      <c r="B32" s="169"/>
      <c r="C32" s="230"/>
      <c r="D32" s="665"/>
      <c r="E32" s="666"/>
      <c r="F32" s="667"/>
    </row>
    <row r="33" spans="2:7" ht="20.05" customHeight="1" x14ac:dyDescent="0.2">
      <c r="B33" s="170"/>
      <c r="C33" s="215"/>
      <c r="D33" s="661"/>
      <c r="E33" s="662"/>
      <c r="F33" s="601"/>
    </row>
    <row r="34" spans="2:7" ht="20.05" customHeight="1" x14ac:dyDescent="0.2">
      <c r="B34" s="170"/>
      <c r="C34" s="215"/>
      <c r="D34" s="661"/>
      <c r="E34" s="662"/>
      <c r="F34" s="601"/>
    </row>
    <row r="35" spans="2:7" ht="20.05" customHeight="1" x14ac:dyDescent="0.2">
      <c r="B35" s="170"/>
      <c r="C35" s="215"/>
      <c r="D35" s="661"/>
      <c r="E35" s="662"/>
      <c r="F35" s="601"/>
    </row>
    <row r="36" spans="2:7" ht="20.05" customHeight="1" x14ac:dyDescent="0.2">
      <c r="B36" s="170"/>
      <c r="C36" s="215"/>
      <c r="D36" s="661"/>
      <c r="E36" s="662"/>
      <c r="F36" s="601"/>
    </row>
    <row r="37" spans="2:7" ht="20.05" customHeight="1" x14ac:dyDescent="0.2">
      <c r="B37" s="170"/>
      <c r="C37" s="215"/>
      <c r="D37" s="661"/>
      <c r="E37" s="662"/>
      <c r="F37" s="601"/>
    </row>
    <row r="38" spans="2:7" ht="20.05" customHeight="1" thickBot="1" x14ac:dyDescent="0.25">
      <c r="B38" s="194"/>
      <c r="C38" s="218"/>
      <c r="D38" s="663"/>
      <c r="E38" s="664"/>
      <c r="F38" s="603"/>
    </row>
    <row r="39" spans="2:7" s="16" customFormat="1" ht="7.5" customHeight="1" thickBot="1" x14ac:dyDescent="0.25">
      <c r="B39" s="236"/>
      <c r="C39" s="236"/>
    </row>
    <row r="40" spans="2:7" ht="18.350000000000001" thickBot="1" x14ac:dyDescent="0.25">
      <c r="B40" s="238" t="s">
        <v>4</v>
      </c>
      <c r="C40" s="220"/>
    </row>
    <row r="41" spans="2:7" ht="9" customHeight="1" x14ac:dyDescent="0.2"/>
    <row r="42" spans="2:7" s="9" customFormat="1" ht="27.85" customHeight="1" x14ac:dyDescent="0.3">
      <c r="B42" s="557" t="s">
        <v>5</v>
      </c>
      <c r="C42" s="557"/>
      <c r="D42" s="10"/>
      <c r="E42" s="10"/>
      <c r="F42" s="11"/>
      <c r="G42" s="10"/>
    </row>
    <row r="43" spans="2:7" s="9" customFormat="1" ht="35" customHeight="1" thickBot="1" x14ac:dyDescent="0.35">
      <c r="B43" s="568" t="s">
        <v>9</v>
      </c>
      <c r="C43" s="568"/>
      <c r="D43" s="28"/>
      <c r="E43" s="10"/>
      <c r="F43" s="11"/>
      <c r="G43" s="10"/>
    </row>
    <row r="44" spans="2:7" ht="64.2" customHeight="1" thickBot="1" x14ac:dyDescent="0.25">
      <c r="B44" s="566"/>
      <c r="C44" s="567"/>
    </row>
    <row r="45" spans="2:7" x14ac:dyDescent="0.2">
      <c r="C45" s="19"/>
    </row>
  </sheetData>
  <sheetProtection password="CA05" sheet="1" objects="1" scenarios="1"/>
  <mergeCells count="28">
    <mergeCell ref="B1:F1"/>
    <mergeCell ref="B2:F2"/>
    <mergeCell ref="C3:D3"/>
    <mergeCell ref="C4:D4"/>
    <mergeCell ref="B9:C9"/>
    <mergeCell ref="B13:C13"/>
    <mergeCell ref="B42:C42"/>
    <mergeCell ref="B43:C43"/>
    <mergeCell ref="B44:C44"/>
    <mergeCell ref="H4:J4"/>
    <mergeCell ref="D19:F19"/>
    <mergeCell ref="D31:F31"/>
    <mergeCell ref="D20:F20"/>
    <mergeCell ref="D21:F21"/>
    <mergeCell ref="D22:F22"/>
    <mergeCell ref="D23:F23"/>
    <mergeCell ref="D24:F24"/>
    <mergeCell ref="D25:F25"/>
    <mergeCell ref="D26:F26"/>
    <mergeCell ref="B18:F18"/>
    <mergeCell ref="B30:F30"/>
    <mergeCell ref="D37:F37"/>
    <mergeCell ref="D38:F38"/>
    <mergeCell ref="D32:F32"/>
    <mergeCell ref="D33:F33"/>
    <mergeCell ref="D34:F34"/>
    <mergeCell ref="D35:F35"/>
    <mergeCell ref="D36:F36"/>
  </mergeCells>
  <conditionalFormatting sqref="C10:C11 C14:C15 B20:D26 B44 C28 B32:D38 C40">
    <cfRule type="expression" dxfId="42" priority="1">
      <formula>NOT(IS_DISTRIBUTION)</formula>
    </cfRule>
  </conditionalFormatting>
  <conditionalFormatting sqref="C10:C11 C14:C15 B20:F26 C26 B44 C28 B32:F38 C40">
    <cfRule type="expression" dxfId="41" priority="4">
      <formula>$O$1=2</formula>
    </cfRule>
  </conditionalFormatting>
  <dataValidations count="7">
    <dataValidation allowBlank="1" showErrorMessage="1" prompt="If applicable, more than one mitigation option may be counted for a single blowdown event. " sqref="B18 B9 B12:B13 B28:B30 B40 B19:D19 B31:D31" xr:uid="{00000000-0002-0000-1400-000000000000}"/>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WVI42:WVI43 IW42:IW43 SS42:SS43 ACO42:ACO43 AMK42:AMK43 AWG42:AWG43 BGC42:BGC43 BPY42:BPY43 BZU42:BZU43 CJQ42:CJQ43 CTM42:CTM43 DDI42:DDI43 DNE42:DNE43 DXA42:DXA43 EGW42:EGW43 EQS42:EQS43 FAO42:FAO43 FKK42:FKK43 FUG42:FUG43 GEC42:GEC43 GNY42:GNY43 GXU42:GXU43 HHQ42:HHQ43 HRM42:HRM43 IBI42:IBI43 ILE42:ILE43 IVA42:IVA43 JEW42:JEW43 JOS42:JOS43 JYO42:JYO43 KIK42:KIK43 KSG42:KSG43 LCC42:LCC43 LLY42:LLY43 LVU42:LVU43 MFQ42:MFQ43 MPM42:MPM43 MZI42:MZI43 NJE42:NJE43 NTA42:NTA43 OCW42:OCW43 OMS42:OMS43 OWO42:OWO43 PGK42:PGK43 PQG42:PQG43 QAC42:QAC43 QJY42:QJY43 QTU42:QTU43 RDQ42:RDQ43 RNM42:RNM43 RXI42:RXI43 SHE42:SHE43 SRA42:SRA43 TAW42:TAW43 TKS42:TKS43 TUO42:TUO43 UEK42:UEK43 UOG42:UOG43 UYC42:UYC43 VHY42:VHY43 VRU42:VRU43 WBQ42:WBQ43 WLM42:WLM43 B42:B43 B17 WVI7:WVI8 WLM7:WLM8 WBQ7:WBQ8 VRU7:VRU8 VHY7:VHY8 UYC7:UYC8 UOG7:UOG8 UEK7:UEK8 TUO7:TUO8 TKS7:TKS8 TAW7:TAW8 SRA7:SRA8 SHE7:SHE8 RXI7:RXI8 RNM7:RNM8 RDQ7:RDQ8 QTU7:QTU8 QJY7:QJY8 QAC7:QAC8 PQG7:PQG8 PGK7:PGK8 OWO7:OWO8 OMS7:OMS8 OCW7:OCW8 NTA7:NTA8 NJE7:NJE8 MZI7:MZI8 MPM7:MPM8 MFQ7:MFQ8 LVU7:LVU8 LLY7:LLY8 LCC7:LCC8 KSG7:KSG8 KIK7:KIK8 JYO7:JYO8 JOS7:JOS8 JEW7:JEW8 IVA7:IVA8 ILE7:ILE8 IBI7:IBI8 HRM7:HRM8 HHQ7:HHQ8 GXU7:GXU8 GNY7:GNY8 GEC7:GEC8 FUG7:FUG8 FKK7:FKK8 FAO7:FAO8 EQS7:EQS8 EGW7:EGW8 DXA7:DXA8 DNE7:DNE8 DDI7:DDI8 CTM7:CTM8 CJQ7:CJQ8 BZU7:BZU8 BPY7:BPY8 BGC7:BGC8 AWG7:AWG8 AMK7:AMK8 ACO7:ACO8 SS7:SS8 IW7:IW8 WVI10:WVI11 WLM10:WLM11 WBQ10:WBQ11 VRU10:VRU11 VHY10:VHY11 UYC10:UYC11 UOG10:UOG11 UEK10:UEK11 TUO10:TUO11 TKS10:TKS11 TAW10:TAW11 SRA10:SRA11 SHE10:SHE11 RXI10:RXI11 RNM10:RNM11 RDQ10:RDQ11 QTU10:QTU11 QJY10:QJY11 QAC10:QAC11 PQG10:PQG11 PGK10:PGK11 OWO10:OWO11 OMS10:OMS11 OCW10:OCW11 NTA10:NTA11 NJE10:NJE11 MZI10:MZI11 MPM10:MPM11 MFQ10:MFQ11 LVU10:LVU11 LLY10:LLY11 LCC10:LCC11 KSG10:KSG11 KIK10:KIK11 JYO10:JYO11 JOS10:JOS11 JEW10:JEW11 IVA10:IVA11 ILE10:ILE11 IBI10:IBI11 HRM10:HRM11 HHQ10:HHQ11 GXU10:GXU11 GNY10:GNY11 GEC10:GEC11 FUG10:FUG11 FKK10:FKK11 FAO10:FAO11 EQS10:EQS11 EGW10:EGW11 DXA10:DXA11 DNE10:DNE11 DDI10:DDI11 CTM10:CTM11 CJQ10:CJQ11 BZU10:BZU11 BPY10:BPY11 BGC10:BGC11 AWG10:AWG11 AMK10:AMK11 ACO10:ACO11 SS10:SS11 ACO14:ACO17 SS14:SS17 IW14:IW17 WVI14:WVI17 WLM14:WLM17 WBQ14:WBQ17 VRU14:VRU17 VHY14:VHY17 UYC14:UYC17 UOG14:UOG17 UEK14:UEK17 TUO14:TUO17 TKS14:TKS17 TAW14:TAW17 SRA14:SRA17 SHE14:SHE17 RXI14:RXI17 RNM14:RNM17 RDQ14:RDQ17 QTU14:QTU17 QJY14:QJY17 QAC14:QAC17 PQG14:PQG17 PGK14:PGK17 OWO14:OWO17 OMS14:OMS17 OCW14:OCW17 NTA14:NTA17 NJE14:NJE17 MZI14:MZI17 MPM14:MPM17 MFQ14:MFQ17 LVU14:LVU17 LLY14:LLY17 LCC14:LCC17 KSG14:KSG17 KIK14:KIK17 JYO14:JYO17 JOS14:JOS17 JEW14:JEW17 IVA14:IVA17 ILE14:ILE17 IBI14:IBI17 HRM14:HRM17 HHQ14:HHQ17 GXU14:GXU17 GNY14:GNY17 GEC14:GEC17 FUG14:FUG17 FKK14:FKK17 FAO14:FAO17 EQS14:EQS17 EGW14:EGW17 DXA14:DXA17 DNE14:DNE17 DDI14:DDI17 CTM14:CTM17 CJQ14:CJQ17 BZU14:BZU17 BPY14:BPY17 BGC14:BGC17 AWG14:AWG17 AMK14:AMK17 IW10:IW11 ACO27 SS27 IW27 WVI27 WLM27 WBQ27 VRU27 VHY27 UYC27 UOG27 UEK27 TUO27 TKS27 TAW27 SRA27 SHE27 RXI27 RNM27 RDQ27 QTU27 QJY27 QAC27 PQG27 PGK27 OWO27 OMS27 OCW27 NTA27 NJE27 MZI27 MPM27 MFQ27 LVU27 LLY27 LCC27 KSG27 KIK27 JYO27 JOS27 JEW27 IVA27 ILE27 IBI27 HRM27 HHQ27 GXU27 GNY27 GEC27 FUG27 FKK27 FAO27 EQS27 EGW27 DXA27 DNE27 DDI27 CTM27 CJQ27 BZU27 BPY27 BGC27 AWG27 AMK27 ACO39 SS39 IW39 WVI39 WLM39 WBQ39 VRU39 VHY39 UYC39 UOG39 UEK39 TUO39 TKS39 TAW39 SRA39 SHE39 RXI39 RNM39 RDQ39 QTU39 QJY39 QAC39 PQG39 PGK39 OWO39 OMS39 OCW39 NTA39 NJE39 MZI39 MPM39 MFQ39 LVU39 LLY39 LCC39 KSG39 KIK39 JYO39 JOS39 JEW39 IVA39 ILE39 IBI39 HRM39 HHQ39 GXU39 GNY39 GEC39 FUG39 FKK39 FAO39 EQS39 EGW39 DXA39 DNE39 DDI39 CTM39 CJQ39 BZU39 BPY39 BGC39 AWG39 AMK39" xr:uid="{00000000-0002-0000-1400-000001000000}"/>
    <dataValidation allowBlank="1" showErrorMessage="1" sqref="B20:B26 B32:B38 C12 C29" xr:uid="{00000000-0002-0000-1400-000002000000}"/>
    <dataValidation type="whole" operator="greaterThanOrEqual" allowBlank="1" showErrorMessage="1" prompt=" " sqref="C10 C14" xr:uid="{00000000-0002-0000-1400-000003000000}">
      <formula1>0</formula1>
    </dataValidation>
    <dataValidation type="decimal" operator="greaterThanOrEqual" allowBlank="1" showErrorMessage="1" prompt=" " sqref="C15 C11" xr:uid="{00000000-0002-0000-1400-000004000000}">
      <formula1>0</formula1>
    </dataValidation>
    <dataValidation type="decimal" operator="greaterThanOrEqual" allowBlank="1" showErrorMessage="1" sqref="C28 C40" xr:uid="{00000000-0002-0000-1400-000005000000}">
      <formula1>0</formula1>
    </dataValidation>
    <dataValidation type="list" allowBlank="1" showErrorMessage="1" sqref="C20:C26 C32:C38" xr:uid="{00000000-0002-0000-1400-000006000000}">
      <formula1>reduction_quantification_methodology</formula1>
    </dataValidation>
  </dataValidations>
  <hyperlinks>
    <hyperlink ref="H4" location="ToC!A1" display="Return to Table of Contents" xr:uid="{00000000-0004-0000-1400-000000000000}"/>
    <hyperlink ref="H4:J4" location="ToC!B21" display="Return to Table of Contents" xr:uid="{00000000-0004-0000-1400-000001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1400-000002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4209" r:id="rId5" name="Option Button 1">
              <controlPr defaultSize="0" autoFill="0" autoLine="0" autoPict="0">
                <anchor moveWithCells="1">
                  <from>
                    <xdr:col>6</xdr:col>
                    <xdr:colOff>379562</xdr:colOff>
                    <xdr:row>0</xdr:row>
                    <xdr:rowOff>8626</xdr:rowOff>
                  </from>
                  <to>
                    <xdr:col>9</xdr:col>
                    <xdr:colOff>560717</xdr:colOff>
                    <xdr:row>0</xdr:row>
                    <xdr:rowOff>232913</xdr:rowOff>
                  </to>
                </anchor>
              </controlPr>
            </control>
          </mc:Choice>
        </mc:AlternateContent>
        <mc:AlternateContent xmlns:mc="http://schemas.openxmlformats.org/markup-compatibility/2006">
          <mc:Choice Requires="x14">
            <control shapeId="94210" r:id="rId6" name="Option Button 2">
              <controlPr defaultSize="0" autoFill="0" autoLine="0" autoPict="0">
                <anchor moveWithCells="1">
                  <from>
                    <xdr:col>6</xdr:col>
                    <xdr:colOff>379562</xdr:colOff>
                    <xdr:row>1</xdr:row>
                    <xdr:rowOff>146649</xdr:rowOff>
                  </from>
                  <to>
                    <xdr:col>9</xdr:col>
                    <xdr:colOff>560717</xdr:colOff>
                    <xdr:row>1</xdr:row>
                    <xdr:rowOff>362309</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1"/>
    <pageSetUpPr fitToPage="1"/>
  </sheetPr>
  <dimension ref="A1:O37"/>
  <sheetViews>
    <sheetView showGridLines="0" zoomScale="85" zoomScaleNormal="85" workbookViewId="0"/>
  </sheetViews>
  <sheetFormatPr defaultColWidth="9.125" defaultRowHeight="13.6" x14ac:dyDescent="0.2"/>
  <cols>
    <col min="1" max="1" width="4.625" style="18" customWidth="1"/>
    <col min="2" max="2" width="52.125" style="18" customWidth="1"/>
    <col min="3" max="3" width="34.625" style="17" customWidth="1"/>
    <col min="4" max="4" width="36" style="18" bestFit="1" customWidth="1"/>
    <col min="5" max="5" width="35.5" style="18" customWidth="1"/>
    <col min="6" max="6" width="19.625" style="18" customWidth="1"/>
    <col min="7" max="7" width="8.5" style="18" customWidth="1"/>
    <col min="8" max="14" width="9.125" style="18"/>
    <col min="15" max="15" width="9.125" style="18" hidden="1" customWidth="1"/>
    <col min="16" max="17" width="0" style="18" hidden="1" customWidth="1"/>
    <col min="18" max="16384" width="9.125" style="18"/>
  </cols>
  <sheetData>
    <row r="1" spans="1:15" s="26" customFormat="1" ht="19.55" customHeight="1" x14ac:dyDescent="0.25">
      <c r="B1" s="561" t="s">
        <v>552</v>
      </c>
      <c r="C1" s="561"/>
      <c r="D1" s="561"/>
      <c r="E1" s="561"/>
      <c r="F1" s="561"/>
      <c r="H1" s="12" t="s">
        <v>30</v>
      </c>
      <c r="O1" s="431">
        <v>0</v>
      </c>
    </row>
    <row r="2" spans="1:15" s="12" customFormat="1" ht="45" customHeight="1" x14ac:dyDescent="0.25">
      <c r="B2" s="562" t="s">
        <v>554</v>
      </c>
      <c r="C2" s="562"/>
      <c r="D2" s="562"/>
      <c r="E2" s="562"/>
      <c r="F2" s="562"/>
      <c r="H2" s="26" t="s">
        <v>31</v>
      </c>
    </row>
    <row r="3" spans="1:15" s="12" customFormat="1" ht="14.3" x14ac:dyDescent="0.25">
      <c r="B3" s="13" t="s">
        <v>2</v>
      </c>
      <c r="C3" s="563" t="s">
        <v>0</v>
      </c>
      <c r="D3" s="563"/>
      <c r="E3" s="27" t="s">
        <v>1</v>
      </c>
    </row>
    <row r="4" spans="1:15" s="63" customFormat="1" x14ac:dyDescent="0.25">
      <c r="B4" s="74" t="str">
        <f>IF(PartnerName&lt;&gt;"",PartnerName,"")</f>
        <v>SAMPLE PARTNER</v>
      </c>
      <c r="C4" s="564" t="str">
        <f>IF(FacilityName&lt;&gt;"",FacilityName,"")</f>
        <v>SAMPLE FACILITY</v>
      </c>
      <c r="D4" s="564"/>
      <c r="E4" s="75" t="str">
        <f>ReportYear</f>
        <v>20XX</v>
      </c>
      <c r="G4" s="32"/>
      <c r="H4" s="604" t="s">
        <v>61</v>
      </c>
      <c r="I4" s="604"/>
      <c r="J4" s="604"/>
    </row>
    <row r="5" spans="1:15" s="16" customFormat="1" ht="14.3" customHeight="1" x14ac:dyDescent="0.25">
      <c r="B5" s="25" t="str">
        <f>IFERROR(IF(_xlfn.SINGLE(Segment_Selection)=TRUE,IF(_xlfn.SINGLE(Segment_Distribution)=TRUE,"","This source is not required to be reported for the industry segment selected"),""),"")</f>
        <v/>
      </c>
      <c r="C5" s="20"/>
    </row>
    <row r="6" spans="1:15" s="16" customFormat="1" ht="18.350000000000001" x14ac:dyDescent="0.2">
      <c r="B6" s="60" t="s">
        <v>137</v>
      </c>
      <c r="C6" s="57" t="s">
        <v>109</v>
      </c>
    </row>
    <row r="7" spans="1:15" s="265" customFormat="1" ht="38.25" customHeight="1" x14ac:dyDescent="0.25">
      <c r="B7" s="266"/>
      <c r="C7" s="413" t="s">
        <v>522</v>
      </c>
      <c r="D7" s="414" t="s">
        <v>523</v>
      </c>
      <c r="E7" s="414"/>
      <c r="F7" s="414" t="s">
        <v>58</v>
      </c>
      <c r="G7" s="270"/>
    </row>
    <row r="8" spans="1:15" s="16" customFormat="1" ht="9" customHeight="1" x14ac:dyDescent="0.25">
      <c r="B8" s="60"/>
      <c r="C8" s="49"/>
      <c r="D8" s="41"/>
      <c r="E8" s="53"/>
      <c r="G8" s="41"/>
    </row>
    <row r="9" spans="1:15" s="16" customFormat="1" ht="27.85" customHeight="1" thickBot="1" x14ac:dyDescent="0.3">
      <c r="B9" s="50" t="s">
        <v>492</v>
      </c>
      <c r="C9" s="49"/>
      <c r="D9" s="61"/>
      <c r="G9" s="41"/>
    </row>
    <row r="10" spans="1:15" s="16" customFormat="1" ht="34.65" thickBot="1" x14ac:dyDescent="0.3">
      <c r="B10" s="95" t="s">
        <v>140</v>
      </c>
      <c r="C10" s="91" t="s">
        <v>141</v>
      </c>
      <c r="D10" s="426" t="s">
        <v>505</v>
      </c>
      <c r="E10" s="90" t="s">
        <v>145</v>
      </c>
      <c r="F10" s="192"/>
      <c r="H10" s="41"/>
    </row>
    <row r="11" spans="1:15" s="12" customFormat="1" ht="30.75" customHeight="1" x14ac:dyDescent="0.25">
      <c r="B11" s="96" t="s">
        <v>142</v>
      </c>
      <c r="C11" s="92"/>
      <c r="D11" s="310"/>
      <c r="E11" s="165"/>
      <c r="F11" s="675"/>
      <c r="G11" s="676"/>
      <c r="H11" s="676"/>
      <c r="I11" s="676"/>
      <c r="J11" s="676"/>
    </row>
    <row r="12" spans="1:15" s="12" customFormat="1" ht="30.75" customHeight="1" x14ac:dyDescent="0.25">
      <c r="B12" s="97" t="s">
        <v>143</v>
      </c>
      <c r="C12" s="93"/>
      <c r="D12" s="308"/>
      <c r="E12" s="129"/>
      <c r="F12" s="675"/>
      <c r="G12" s="676"/>
      <c r="H12" s="676"/>
      <c r="I12" s="676"/>
      <c r="J12" s="676"/>
    </row>
    <row r="13" spans="1:15" s="12" customFormat="1" ht="30.75" customHeight="1" thickBot="1" x14ac:dyDescent="0.3">
      <c r="B13" s="98" t="s">
        <v>144</v>
      </c>
      <c r="C13" s="94"/>
      <c r="D13" s="311"/>
      <c r="E13" s="103"/>
      <c r="F13" s="675"/>
      <c r="G13" s="676"/>
      <c r="H13" s="676"/>
      <c r="I13" s="676"/>
      <c r="J13" s="676"/>
    </row>
    <row r="14" spans="1:15" s="16" customFormat="1" ht="8.35" customHeight="1" thickBot="1" x14ac:dyDescent="0.3">
      <c r="B14" s="245"/>
      <c r="C14" s="49"/>
      <c r="D14" s="41"/>
      <c r="E14" s="53"/>
      <c r="G14" s="41"/>
    </row>
    <row r="15" spans="1:15" s="259" customFormat="1" ht="8.35" customHeight="1" thickBot="1" x14ac:dyDescent="0.3">
      <c r="A15" s="257"/>
      <c r="B15" s="258"/>
      <c r="C15" s="260"/>
      <c r="D15" s="261"/>
      <c r="E15" s="262"/>
      <c r="G15" s="261"/>
    </row>
    <row r="16" spans="1:15" s="16" customFormat="1" ht="9" customHeight="1" x14ac:dyDescent="0.25">
      <c r="B16" s="60"/>
      <c r="C16" s="49"/>
      <c r="D16" s="41"/>
      <c r="E16" s="53"/>
      <c r="G16" s="41"/>
    </row>
    <row r="17" spans="1:9" s="16" customFormat="1" ht="27.85" customHeight="1" thickBot="1" x14ac:dyDescent="0.25">
      <c r="B17" s="247" t="s">
        <v>493</v>
      </c>
      <c r="C17" s="49"/>
      <c r="D17" s="61"/>
      <c r="E17" s="408" t="s">
        <v>466</v>
      </c>
    </row>
    <row r="18" spans="1:9" s="16" customFormat="1" ht="34.65" thickBot="1" x14ac:dyDescent="0.3">
      <c r="B18" s="95" t="s">
        <v>140</v>
      </c>
      <c r="C18" s="91" t="s">
        <v>141</v>
      </c>
      <c r="D18" s="90" t="s">
        <v>145</v>
      </c>
      <c r="E18" s="192"/>
      <c r="G18" s="41"/>
    </row>
    <row r="19" spans="1:9" s="12" customFormat="1" ht="30.75" customHeight="1" x14ac:dyDescent="0.25">
      <c r="B19" s="96" t="s">
        <v>142</v>
      </c>
      <c r="C19" s="92"/>
      <c r="D19" s="165"/>
      <c r="E19" s="675"/>
      <c r="F19" s="676"/>
      <c r="G19" s="676"/>
      <c r="H19" s="676"/>
      <c r="I19" s="676"/>
    </row>
    <row r="20" spans="1:9" s="12" customFormat="1" ht="30.75" customHeight="1" x14ac:dyDescent="0.25">
      <c r="B20" s="97" t="s">
        <v>143</v>
      </c>
      <c r="C20" s="93"/>
      <c r="D20" s="129"/>
      <c r="E20" s="675"/>
      <c r="F20" s="676"/>
      <c r="G20" s="676"/>
      <c r="H20" s="676"/>
      <c r="I20" s="676"/>
    </row>
    <row r="21" spans="1:9" s="12" customFormat="1" ht="30.75" customHeight="1" thickBot="1" x14ac:dyDescent="0.3">
      <c r="B21" s="98" t="s">
        <v>144</v>
      </c>
      <c r="C21" s="94"/>
      <c r="D21" s="103"/>
      <c r="E21" s="675"/>
      <c r="F21" s="676"/>
      <c r="G21" s="676"/>
      <c r="H21" s="676"/>
      <c r="I21" s="676"/>
    </row>
    <row r="22" spans="1:9" s="16" customFormat="1" ht="8.35" customHeight="1" thickBot="1" x14ac:dyDescent="0.3">
      <c r="B22" s="245"/>
      <c r="C22" s="49"/>
      <c r="D22" s="41"/>
      <c r="E22" s="53"/>
      <c r="G22" s="41"/>
    </row>
    <row r="23" spans="1:9" s="259" customFormat="1" ht="8.35" customHeight="1" thickBot="1" x14ac:dyDescent="0.3">
      <c r="A23" s="257"/>
      <c r="B23" s="258"/>
      <c r="C23" s="260"/>
      <c r="D23" s="261"/>
      <c r="E23" s="262"/>
      <c r="G23" s="261"/>
    </row>
    <row r="24" spans="1:9" s="16" customFormat="1" ht="9" customHeight="1" x14ac:dyDescent="0.25">
      <c r="B24" s="245"/>
      <c r="C24" s="49"/>
      <c r="D24" s="41"/>
      <c r="E24" s="53"/>
      <c r="G24" s="41"/>
    </row>
    <row r="25" spans="1:9" s="9" customFormat="1" ht="27.85" customHeight="1" thickBot="1" x14ac:dyDescent="0.25">
      <c r="B25" s="468" t="s">
        <v>589</v>
      </c>
      <c r="C25" s="468"/>
      <c r="D25" s="10"/>
      <c r="E25" s="408" t="s">
        <v>466</v>
      </c>
      <c r="F25" s="10"/>
    </row>
    <row r="26" spans="1:9" s="12" customFormat="1" ht="30.1" customHeight="1" x14ac:dyDescent="0.25">
      <c r="B26" s="80" t="s">
        <v>172</v>
      </c>
      <c r="C26" s="87"/>
    </row>
    <row r="27" spans="1:9" s="12" customFormat="1" ht="30.1" customHeight="1" x14ac:dyDescent="0.25">
      <c r="B27" s="121" t="s">
        <v>173</v>
      </c>
      <c r="C27" s="82"/>
    </row>
    <row r="28" spans="1:9" s="12" customFormat="1" ht="30.1" customHeight="1" x14ac:dyDescent="0.25">
      <c r="B28" s="121" t="s">
        <v>174</v>
      </c>
      <c r="C28" s="82"/>
    </row>
    <row r="29" spans="1:9" s="12" customFormat="1" ht="30.1" customHeight="1" x14ac:dyDescent="0.25">
      <c r="B29" s="121" t="s">
        <v>175</v>
      </c>
      <c r="C29" s="82"/>
    </row>
    <row r="30" spans="1:9" s="12" customFormat="1" ht="30.1" customHeight="1" x14ac:dyDescent="0.25">
      <c r="B30" s="121" t="s">
        <v>176</v>
      </c>
      <c r="C30" s="82"/>
    </row>
    <row r="31" spans="1:9" s="12" customFormat="1" ht="30.1" customHeight="1" x14ac:dyDescent="0.25">
      <c r="B31" s="133" t="s">
        <v>50</v>
      </c>
      <c r="C31" s="82"/>
    </row>
    <row r="32" spans="1:9" s="12" customFormat="1" ht="30.1" customHeight="1" thickBot="1" x14ac:dyDescent="0.3">
      <c r="B32" s="155" t="s">
        <v>171</v>
      </c>
      <c r="C32" s="103"/>
    </row>
    <row r="33" spans="2:7" s="16" customFormat="1" ht="8.35" customHeight="1" x14ac:dyDescent="0.25">
      <c r="B33" s="60"/>
      <c r="C33" s="49"/>
      <c r="D33" s="41"/>
      <c r="E33" s="53"/>
      <c r="G33" s="41"/>
    </row>
    <row r="34" spans="2:7" s="9" customFormat="1" ht="27.85" customHeight="1" x14ac:dyDescent="0.3">
      <c r="B34" s="557" t="s">
        <v>5</v>
      </c>
      <c r="C34" s="557"/>
      <c r="D34" s="10"/>
      <c r="E34" s="10"/>
      <c r="F34" s="11"/>
      <c r="G34" s="10"/>
    </row>
    <row r="35" spans="2:7" s="9" customFormat="1" ht="45.7" customHeight="1" thickBot="1" x14ac:dyDescent="0.35">
      <c r="B35" s="568" t="s">
        <v>9</v>
      </c>
      <c r="C35" s="568"/>
      <c r="D35" s="28"/>
      <c r="E35" s="10"/>
      <c r="F35" s="11"/>
      <c r="G35" s="10"/>
    </row>
    <row r="36" spans="2:7" ht="64.2" customHeight="1" thickBot="1" x14ac:dyDescent="0.25">
      <c r="B36" s="566"/>
      <c r="C36" s="567"/>
    </row>
    <row r="37" spans="2:7" x14ac:dyDescent="0.2">
      <c r="C37" s="19"/>
    </row>
  </sheetData>
  <sheetProtection password="CA05" sheet="1" objects="1" scenarios="1"/>
  <mergeCells count="10">
    <mergeCell ref="B34:C34"/>
    <mergeCell ref="B35:C35"/>
    <mergeCell ref="B36:C36"/>
    <mergeCell ref="F11:J13"/>
    <mergeCell ref="E19:I21"/>
    <mergeCell ref="B1:F1"/>
    <mergeCell ref="B2:F2"/>
    <mergeCell ref="C3:D3"/>
    <mergeCell ref="C4:D4"/>
    <mergeCell ref="H4:J4"/>
  </mergeCells>
  <conditionalFormatting sqref="C11:E13">
    <cfRule type="expression" dxfId="40" priority="2">
      <formula>AND(NOT(IS_PRODUCTION),NOT(IS_GATHERING),NOT(IS_TRANSCOMPRESSION),NOT(IS_STORAGE))</formula>
    </cfRule>
    <cfRule type="expression" dxfId="39" priority="20">
      <formula>GHGRP_Facility</formula>
    </cfRule>
  </conditionalFormatting>
  <conditionalFormatting sqref="C31">
    <cfRule type="expression" dxfId="38" priority="8">
      <formula>OR($C$30&lt;=0,ISBLANK($C$30))</formula>
    </cfRule>
  </conditionalFormatting>
  <conditionalFormatting sqref="C19:D21">
    <cfRule type="expression" dxfId="37" priority="1">
      <formula>NOT(IS_PROCESSING)</formula>
    </cfRule>
  </conditionalFormatting>
  <conditionalFormatting sqref="B36 C26:C32">
    <cfRule type="expression" dxfId="36" priority="4" stopIfTrue="1">
      <formula>AND(NOT(IS_PRODUCTION),NOT(IS_GATHERING),NOT(IS_TRANSCOMPRESSION),NOT(IS_STORAGE),NOT(IS_PROCESSING))</formula>
    </cfRule>
  </conditionalFormatting>
  <conditionalFormatting sqref="C19:D21 C26:C32 B36 C11:E13">
    <cfRule type="expression" dxfId="35" priority="6">
      <formula>$O$1=2</formula>
    </cfRule>
  </conditionalFormatting>
  <dataValidations count="6">
    <dataValidation type="decimal" operator="greaterThanOrEqual" allowBlank="1" showErrorMessage="1" prompt=" " sqref="D19:D21 E11:E13" xr:uid="{00000000-0002-0000-1500-000000000000}">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9:B10 B25 B34:B35 ACO14:ACO18 AMK14:AMK18 AWG14:AWG18 BGC14:BGC18 BPY14:BPY18 BZU14:BZU18 CJQ14:CJQ18 CTM14:CTM18 DDI14:DDI18 DNE14:DNE18 DXA14:DXA18 EGW14:EGW18 EQS14:EQS18 FAO14:FAO18 FKK14:FKK18 FUG14:FUG18 GEC14:GEC18 GNY14:GNY18 GXU14:GXU18 HHQ14:HHQ18 HRM14:HRM18 IBI14:IBI18 ILE14:ILE18 IVA14:IVA18 JEW14:JEW18 JOS14:JOS18 JYO14:JYO18 KIK14:KIK18 KSG14:KSG18 LCC14:LCC18 LLY14:LLY18 LVU14:LVU18 MFQ14:MFQ18 MPM14:MPM18 MZI14:MZI18 NJE14:NJE18 NTA14:NTA18 OCW14:OCW18 OMS14:OMS18 OWO14:OWO18 PGK14:PGK18 PQG14:PQG18 QAC14:QAC18 QJY14:QJY18 QTU14:QTU18 RDQ14:RDQ18 RNM14:RNM18 RXI14:RXI18 SHE14:SHE18 SRA14:SRA18 TAW14:TAW18 TKS14:TKS18 TUO14:TUO18 UEK14:UEK18 UOG14:UOG18 UYC14:UYC18 VHY14:VHY18 VRU14:VRU18 WBQ14:WBQ18 WLM14:WLM18 WVI14:WVI18 IW14:IW18 SS14:SS18 B17:B18 SS22:SS25 ACO22:ACO25 AMK22:AMK25 AWG22:AWG25 BGC22:BGC25 BPY22:BPY25 BZU22:BZU25 CJQ22:CJQ25 CTM22:CTM25 DDI22:DDI25 DNE22:DNE25 DXA22:DXA25 EGW22:EGW25 EQS22:EQS25 FAO22:FAO25 FKK22:FKK25 FUG22:FUG25 GEC22:GEC25 GNY22:GNY25 GXU22:GXU25 HHQ22:HHQ25 HRM22:HRM25 IBI22:IBI25 ILE22:ILE25 IVA22:IVA25 JEW22:JEW25 JOS22:JOS25 JYO22:JYO25 KIK22:KIK25 KSG22:KSG25 LCC22:LCC25 LLY22:LLY25 LVU22:LVU25 MFQ22:MFQ25 MPM22:MPM25 MZI22:MZI25 NJE22:NJE25 NTA22:NTA25 OCW22:OCW25 OMS22:OMS25 OWO22:OWO25 PGK22:PGK25 PQG22:PQG25 QAC22:QAC25 QJY22:QJY25 QTU22:QTU25 RDQ22:RDQ25 RNM22:RNM25 RXI22:RXI25 SHE22:SHE25 SRA22:SRA25 TAW22:TAW25 TKS22:TKS25 TUO22:TUO25 UEK22:UEK25 UOG22:UOG25 UYC22:UYC25 VHY22:VHY25 VRU22:VRU25 WBQ22:WBQ25 WLM22:WLM25 WVI22:WVI25 IW22:IW25 ST10 SS7:SS9 IX10 IW7:IW9 WVJ10 WVI7:WVI9 WLN10 WLM7:WLM9 WBR10 WBQ7:WBQ9 VRV10 VRU7:VRU9 VHZ10 VHY7:VHY9 UYD10 UYC7:UYC9 UOH10 UOG7:UOG9 UEL10 UEK7:UEK9 TUP10 TUO7:TUO9 TKT10 TKS7:TKS9 TAX10 TAW7:TAW9 SRB10 SRA7:SRA9 SHF10 SHE7:SHE9 RXJ10 RXI7:RXI9 RNN10 RNM7:RNM9 RDR10 RDQ7:RDQ9 QTV10 QTU7:QTU9 QJZ10 QJY7:QJY9 QAD10 QAC7:QAC9 PQH10 PQG7:PQG9 PGL10 PGK7:PGK9 OWP10 OWO7:OWO9 OMT10 OMS7:OMS9 OCX10 OCW7:OCW9 NTB10 NTA7:NTA9 NJF10 NJE7:NJE9 MZJ10 MZI7:MZI9 MPN10 MPM7:MPM9 MFR10 MFQ7:MFQ9 LVV10 LVU7:LVU9 LLZ10 LLY7:LLY9 LCD10 LCC7:LCC9 KSH10 KSG7:KSG9 KIL10 KIK7:KIK9 JYP10 JYO7:JYO9 JOT10 JOS7:JOS9 JEX10 JEW7:JEW9 IVB10 IVA7:IVA9 ILF10 ILE7:ILE9 IBJ10 IBI7:IBI9 HRN10 HRM7:HRM9 HHR10 HHQ7:HHQ9 GXV10 GXU7:GXU9 GNZ10 GNY7:GNY9 GED10 GEC7:GEC9 FUH10 FUG7:FUG9 FKL10 FKK7:FKK9 FAP10 FAO7:FAO9 EQT10 EQS7:EQS9 EGX10 EGW7:EGW9 DXB10 DXA7:DXA9 DNF10 DNE7:DNE9 DDJ10 DDI7:DDI9 CTN10 CTM7:CTM9 CJR10 CJQ7:CJQ9 BZV10 BZU7:BZU9 BPZ10 BPY7:BPY9 BGD10 BGC7:BGC9 AWH10 AWG7:AWG9 AML10 AMK7:AMK9 ACP10 ACO7:ACO9 WVI33:WVI35 WLM33:WLM35 WBQ33:WBQ35 VRU33:VRU35 VHY33:VHY35 UYC33:UYC35 UOG33:UOG35 UEK33:UEK35 TUO33:TUO35 TKS33:TKS35 TAW33:TAW35 SRA33:SRA35 SHE33:SHE35 RXI33:RXI35 RNM33:RNM35 RDQ33:RDQ35 QTU33:QTU35 QJY33:QJY35 QAC33:QAC35 PQG33:PQG35 PGK33:PGK35 OWO33:OWO35 OMS33:OMS35 OCW33:OCW35 NTA33:NTA35 NJE33:NJE35 MZI33:MZI35 MPM33:MPM35 MFQ33:MFQ35 LVU33:LVU35 LLY33:LLY35 LCC33:LCC35 KSG33:KSG35 KIK33:KIK35 JYO33:JYO35 JOS33:JOS35 JEW33:JEW35 IVA33:IVA35 ILE33:ILE35 IBI33:IBI35 HRM33:HRM35 HHQ33:HHQ35 GXU33:GXU35 GNY33:GNY35 GEC33:GEC35 FUG33:FUG35 FKK33:FKK35 FAO33:FAO35 EQS33:EQS35 EGW33:EGW35 DXA33:DXA35 DNE33:DNE35 DDI33:DDI35 CTM33:CTM35 CJQ33:CJQ35 BZU33:BZU35 BPY33:BPY35 BGC33:BGC35 AWG33:AWG35 AMK33:AMK35 ACO33:ACO35 SS33:SS35 IW33:IW35" xr:uid="{00000000-0002-0000-1500-000001000000}"/>
    <dataValidation operator="greaterThanOrEqual" allowBlank="1" showInputMessage="1" showErrorMessage="1" error="Number of controllers must be a positive integer or zero" prompt="Please use the &quot;Additional Information&quot; field at the bottom of this sheet if more space is needed" sqref="C31" xr:uid="{00000000-0002-0000-1500-000002000000}"/>
    <dataValidation type="whole" operator="greaterThanOrEqual" allowBlank="1" showErrorMessage="1" error="Number of controllers must be a positive integer or zero" prompt=" Specify emissions control methodology" sqref="C26:C30" xr:uid="{00000000-0002-0000-1500-000003000000}">
      <formula1>0</formula1>
    </dataValidation>
    <dataValidation type="whole" operator="greaterThanOrEqual" allowBlank="1" showErrorMessage="1" prompt=" " sqref="C11:D13 C19:C21" xr:uid="{00000000-0002-0000-1500-000004000000}">
      <formula1>0</formula1>
    </dataValidation>
    <dataValidation type="decimal" operator="greaterThanOrEqual" allowBlank="1" showInputMessage="1" showErrorMessage="1" sqref="C32" xr:uid="{00000000-0002-0000-1500-000005000000}">
      <formula1>0</formula1>
    </dataValidation>
  </dataValidations>
  <hyperlinks>
    <hyperlink ref="H4" location="ToC!A9" display="Return to Table of Contents" xr:uid="{00000000-0004-0000-1500-000000000000}"/>
    <hyperlink ref="H4:J4" location="ToC!B22" display="Return to Table of Contents" xr:uid="{00000000-0004-0000-1500-000001000000}"/>
    <hyperlink ref="E17" location="'Pneumatic Devices'!B6" display="Return to Top" xr:uid="{00000000-0004-0000-1500-000002000000}"/>
    <hyperlink ref="D7" location="'Pneumatic Devices'!C11" display="Production, Gathering &amp; Boosting, Transmission Compression, or Storage" xr:uid="{00000000-0004-0000-1500-000003000000}"/>
    <hyperlink ref="F7" location="'Pneumatic Devices'!C19" display="Processing" xr:uid="{00000000-0004-0000-1500-000004000000}"/>
    <hyperlink ref="E25" location="'Pneumatic Devices'!B6" display="Return to Top" xr:uid="{00000000-0004-0000-1500-000005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1500-000006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6257" r:id="rId5" name="Option Button 1">
              <controlPr defaultSize="0" autoFill="0" autoLine="0" autoPict="0">
                <anchor moveWithCells="1">
                  <from>
                    <xdr:col>6</xdr:col>
                    <xdr:colOff>301925</xdr:colOff>
                    <xdr:row>0</xdr:row>
                    <xdr:rowOff>0</xdr:rowOff>
                  </from>
                  <to>
                    <xdr:col>9</xdr:col>
                    <xdr:colOff>414068</xdr:colOff>
                    <xdr:row>1</xdr:row>
                    <xdr:rowOff>34506</xdr:rowOff>
                  </to>
                </anchor>
              </controlPr>
            </control>
          </mc:Choice>
        </mc:AlternateContent>
        <mc:AlternateContent xmlns:mc="http://schemas.openxmlformats.org/markup-compatibility/2006">
          <mc:Choice Requires="x14">
            <control shapeId="96258" r:id="rId6" name="Option Button 2">
              <controlPr defaultSize="0" autoFill="0" autoLine="0" autoPict="0">
                <anchor moveWithCells="1">
                  <from>
                    <xdr:col>6</xdr:col>
                    <xdr:colOff>301925</xdr:colOff>
                    <xdr:row>1</xdr:row>
                    <xdr:rowOff>120770</xdr:rowOff>
                  </from>
                  <to>
                    <xdr:col>9</xdr:col>
                    <xdr:colOff>224287</xdr:colOff>
                    <xdr:row>1</xdr:row>
                    <xdr:rowOff>362309</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1"/>
    <pageSetUpPr fitToPage="1"/>
  </sheetPr>
  <dimension ref="B1:O28"/>
  <sheetViews>
    <sheetView showGridLines="0" zoomScale="85" zoomScaleNormal="85" workbookViewId="0"/>
  </sheetViews>
  <sheetFormatPr defaultColWidth="9.125" defaultRowHeight="13.6" x14ac:dyDescent="0.2"/>
  <cols>
    <col min="1" max="1" width="4.625" style="18" customWidth="1"/>
    <col min="2" max="2" width="52.125" style="18" customWidth="1"/>
    <col min="3" max="3" width="34.625" style="17" customWidth="1"/>
    <col min="4" max="4" width="36" style="18" bestFit="1" customWidth="1"/>
    <col min="5" max="5" width="31.375" style="18" bestFit="1" customWidth="1"/>
    <col min="6" max="14" width="9.125" style="18"/>
    <col min="15" max="15" width="9.125" style="18" hidden="1" customWidth="1"/>
    <col min="16" max="17" width="0" style="18" hidden="1" customWidth="1"/>
    <col min="18" max="16384" width="9.125" style="18"/>
  </cols>
  <sheetData>
    <row r="1" spans="2:15" s="26" customFormat="1" ht="19.55" customHeight="1" x14ac:dyDescent="0.25">
      <c r="B1" s="561" t="s">
        <v>552</v>
      </c>
      <c r="C1" s="561"/>
      <c r="D1" s="561"/>
      <c r="E1" s="561"/>
      <c r="F1" s="561"/>
      <c r="H1" s="12" t="s">
        <v>30</v>
      </c>
      <c r="O1" s="431">
        <v>0</v>
      </c>
    </row>
    <row r="2" spans="2:15" s="12" customFormat="1" ht="45" customHeight="1" x14ac:dyDescent="0.25">
      <c r="B2" s="562" t="s">
        <v>553</v>
      </c>
      <c r="C2" s="562"/>
      <c r="D2" s="562"/>
      <c r="E2" s="562"/>
      <c r="F2" s="562"/>
      <c r="H2" s="26" t="s">
        <v>31</v>
      </c>
    </row>
    <row r="3" spans="2:15" s="12" customFormat="1" ht="14.3" x14ac:dyDescent="0.25">
      <c r="B3" s="13" t="s">
        <v>2</v>
      </c>
      <c r="C3" s="563" t="s">
        <v>0</v>
      </c>
      <c r="D3" s="563"/>
      <c r="E3" s="27" t="s">
        <v>1</v>
      </c>
    </row>
    <row r="4" spans="2:15" s="63" customFormat="1" x14ac:dyDescent="0.25">
      <c r="B4" s="74" t="str">
        <f>IF(PartnerName&lt;&gt;"",PartnerName,"")</f>
        <v>SAMPLE PARTNER</v>
      </c>
      <c r="C4" s="564" t="str">
        <f>IF(FacilityName&lt;&gt;"",FacilityName,"")</f>
        <v>SAMPLE FACILITY</v>
      </c>
      <c r="D4" s="564"/>
      <c r="E4" s="75" t="str">
        <f>ReportYear</f>
        <v>20XX</v>
      </c>
      <c r="G4" s="183"/>
      <c r="H4" s="604" t="s">
        <v>61</v>
      </c>
      <c r="I4" s="604"/>
      <c r="J4" s="604"/>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16" customFormat="1" ht="18.350000000000001" x14ac:dyDescent="0.25">
      <c r="B6" s="182" t="s">
        <v>262</v>
      </c>
      <c r="C6" s="57" t="s">
        <v>263</v>
      </c>
      <c r="E6" s="250"/>
    </row>
    <row r="7" spans="2:15" s="265" customFormat="1" ht="14.95" customHeight="1" x14ac:dyDescent="0.25">
      <c r="B7" s="266"/>
      <c r="C7" s="269"/>
      <c r="D7" s="278"/>
      <c r="E7" s="283"/>
      <c r="G7" s="270"/>
    </row>
    <row r="8" spans="2:15" s="16" customFormat="1" ht="9" customHeight="1" x14ac:dyDescent="0.25">
      <c r="B8" s="182"/>
      <c r="C8" s="49"/>
      <c r="D8" s="41"/>
      <c r="E8" s="53"/>
      <c r="G8" s="41"/>
    </row>
    <row r="9" spans="2:15" s="16" customFormat="1" ht="27.85" customHeight="1" thickBot="1" x14ac:dyDescent="0.3">
      <c r="B9" s="184" t="s">
        <v>494</v>
      </c>
      <c r="C9" s="185"/>
      <c r="D9" s="61"/>
      <c r="E9" s="53"/>
      <c r="G9" s="41"/>
    </row>
    <row r="10" spans="2:15" s="12" customFormat="1" ht="30.1" customHeight="1" x14ac:dyDescent="0.25">
      <c r="B10" s="80" t="s">
        <v>138</v>
      </c>
      <c r="C10" s="99"/>
    </row>
    <row r="11" spans="2:15" s="12" customFormat="1" ht="30.1" customHeight="1" thickBot="1" x14ac:dyDescent="0.3">
      <c r="B11" s="88" t="s">
        <v>12</v>
      </c>
      <c r="C11" s="107"/>
    </row>
    <row r="12" spans="2:15" s="16" customFormat="1" ht="9" customHeight="1" x14ac:dyDescent="0.25">
      <c r="B12" s="182"/>
      <c r="C12" s="49"/>
      <c r="D12" s="41"/>
      <c r="E12" s="53"/>
      <c r="G12" s="41"/>
    </row>
    <row r="13" spans="2:15" s="9" customFormat="1" ht="27.85" customHeight="1" thickBot="1" x14ac:dyDescent="0.35">
      <c r="B13" s="468" t="s">
        <v>583</v>
      </c>
      <c r="C13" s="468"/>
      <c r="D13" s="10"/>
      <c r="E13" s="10"/>
      <c r="F13" s="11"/>
      <c r="G13" s="10"/>
    </row>
    <row r="14" spans="2:15" ht="43.5" thickBot="1" x14ac:dyDescent="0.25">
      <c r="B14" s="211" t="s">
        <v>55</v>
      </c>
      <c r="C14" s="212" t="s">
        <v>139</v>
      </c>
    </row>
    <row r="15" spans="2:15" ht="30.1" customHeight="1" x14ac:dyDescent="0.2">
      <c r="B15" s="465"/>
      <c r="C15" s="87"/>
    </row>
    <row r="16" spans="2:15" ht="30.1" customHeight="1" x14ac:dyDescent="0.2">
      <c r="B16" s="458"/>
      <c r="C16" s="82"/>
    </row>
    <row r="17" spans="2:7" ht="30.1" customHeight="1" x14ac:dyDescent="0.2">
      <c r="B17" s="458"/>
      <c r="C17" s="82"/>
    </row>
    <row r="18" spans="2:7" ht="30.1" customHeight="1" x14ac:dyDescent="0.2">
      <c r="B18" s="458"/>
      <c r="C18" s="82"/>
    </row>
    <row r="19" spans="2:7" ht="30.1" customHeight="1" x14ac:dyDescent="0.2">
      <c r="B19" s="458"/>
      <c r="C19" s="82"/>
    </row>
    <row r="20" spans="2:7" ht="30.1" customHeight="1" x14ac:dyDescent="0.2">
      <c r="B20" s="458"/>
      <c r="C20" s="82"/>
    </row>
    <row r="21" spans="2:7" ht="30.1" customHeight="1" thickBot="1" x14ac:dyDescent="0.25">
      <c r="B21" s="459"/>
      <c r="C21" s="83"/>
    </row>
    <row r="22" spans="2:7" s="16" customFormat="1" ht="12.75" customHeight="1" thickBot="1" x14ac:dyDescent="0.3">
      <c r="B22" s="236"/>
      <c r="C22" s="49"/>
      <c r="D22" s="41"/>
      <c r="E22" s="53"/>
      <c r="G22" s="41"/>
    </row>
    <row r="23" spans="2:7" ht="25.5" customHeight="1" thickBot="1" x14ac:dyDescent="0.25">
      <c r="B23" s="238" t="s">
        <v>4</v>
      </c>
      <c r="C23" s="220"/>
    </row>
    <row r="24" spans="2:7" s="279" customFormat="1" ht="8.35" customHeight="1" x14ac:dyDescent="0.25">
      <c r="B24" s="51"/>
      <c r="C24" s="299"/>
      <c r="D24" s="300"/>
      <c r="E24" s="301"/>
      <c r="G24" s="300"/>
    </row>
    <row r="25" spans="2:7" s="9" customFormat="1" ht="19.55" customHeight="1" x14ac:dyDescent="0.3">
      <c r="B25" s="557" t="s">
        <v>5</v>
      </c>
      <c r="C25" s="557"/>
      <c r="D25" s="10"/>
      <c r="E25" s="10"/>
      <c r="F25" s="11"/>
      <c r="G25" s="10"/>
    </row>
    <row r="26" spans="2:7" s="9" customFormat="1" ht="45.7" customHeight="1" thickBot="1" x14ac:dyDescent="0.35">
      <c r="B26" s="568" t="s">
        <v>9</v>
      </c>
      <c r="C26" s="568"/>
      <c r="D26" s="28"/>
      <c r="E26" s="10"/>
      <c r="F26" s="11"/>
      <c r="G26" s="10"/>
    </row>
    <row r="27" spans="2:7" ht="64.2" customHeight="1" thickBot="1" x14ac:dyDescent="0.25">
      <c r="B27" s="566"/>
      <c r="C27" s="567"/>
    </row>
    <row r="28" spans="2:7" x14ac:dyDescent="0.2">
      <c r="C28" s="19"/>
    </row>
  </sheetData>
  <sheetProtection password="CA05" sheet="1" objects="1" scenarios="1"/>
  <mergeCells count="8">
    <mergeCell ref="H4:J4"/>
    <mergeCell ref="B25:C25"/>
    <mergeCell ref="B26:C26"/>
    <mergeCell ref="B27:C27"/>
    <mergeCell ref="B1:F1"/>
    <mergeCell ref="B2:F2"/>
    <mergeCell ref="C3:D3"/>
    <mergeCell ref="C4:D4"/>
  </mergeCells>
  <conditionalFormatting sqref="C10:C11 B15:C21 C23 B27">
    <cfRule type="expression" dxfId="34" priority="1">
      <formula>$O$1=2</formula>
    </cfRule>
    <cfRule type="expression" dxfId="33" priority="8">
      <formula>AND(NOT(IS_PRODUCTION),NOT(IS_GATHERING))</formula>
    </cfRule>
  </conditionalFormatting>
  <conditionalFormatting sqref="C10:C11">
    <cfRule type="expression" dxfId="32" priority="9">
      <formula>GHGRP_Facility</formula>
    </cfRule>
  </conditionalFormatting>
  <dataValidations count="5">
    <dataValidation allowBlank="1" showErrorMessage="1" prompt="If applicable, more than one mitigation option may be counted for a single blowdown event. " sqref="B14:C14 B23" xr:uid="{00000000-0002-0000-1600-000000000000}"/>
    <dataValidation allowBlank="1" showErrorMessage="1" sqref="B15:B21" xr:uid="{00000000-0002-0000-1600-000001000000}"/>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25:B26 B9 IW12:IW13 B13 SS12:SS13 ACO12:ACO13 AMK12:AMK13 AWG12:AWG13 BGC12:BGC13 BPY12:BPY13 BZU12:BZU13 CJQ12:CJQ13 CTM12:CTM13 DDI12:DDI13 DNE12:DNE13 DXA12:DXA13 EGW12:EGW13 EQS12:EQS13 FAO12:FAO13 FKK12:FKK13 FUG12:FUG13 GEC12:GEC13 GNY12:GNY13 GXU12:GXU13 HHQ12:HHQ13 HRM12:HRM13 IBI12:IBI13 ILE12:ILE13 IVA12:IVA13 JEW12:JEW13 JOS12:JOS13 JYO12:JYO13 KIK12:KIK13 KSG12:KSG13 LCC12:LCC13 LLY12:LLY13 LVU12:LVU13 MFQ12:MFQ13 MPM12:MPM13 MZI12:MZI13 NJE12:NJE13 NTA12:NTA13 OCW12:OCW13 OMS12:OMS13 OWO12:OWO13 PGK12:PGK13 PQG12:PQG13 QAC12:QAC13 QJY12:QJY13 QTU12:QTU13 RDQ12:RDQ13 RNM12:RNM13 RXI12:RXI13 SHE12:SHE13 SRA12:SRA13 TAW12:TAW13 TKS12:TKS13 TUO12:TUO13 UEK12:UEK13 UOG12:UOG13 UYC12:UYC13 VHY12:VHY13 VRU12:VRU13 WBQ12:WBQ13 WLM12:WLM13 WVI12:WVI13 IW7:IW9 SS7:SS9 ACO7:ACO9 AMK7:AMK9 AWG7:AWG9 BGC7:BGC9 BPY7:BPY9 BZU7:BZU9 CJQ7:CJQ9 CTM7:CTM9 DDI7:DDI9 DNE7:DNE9 DXA7:DXA9 EGW7:EGW9 EQS7:EQS9 FAO7:FAO9 FKK7:FKK9 FUG7:FUG9 GEC7:GEC9 GNY7:GNY9 GXU7:GXU9 HHQ7:HHQ9 HRM7:HRM9 IBI7:IBI9 ILE7:ILE9 IVA7:IVA9 JEW7:JEW9 JOS7:JOS9 JYO7:JYO9 KIK7:KIK9 KSG7:KSG9 LCC7:LCC9 LLY7:LLY9 LVU7:LVU9 MFQ7:MFQ9 MPM7:MPM9 MZI7:MZI9 NJE7:NJE9 NTA7:NTA9 OCW7:OCW9 OMS7:OMS9 OWO7:OWO9 PGK7:PGK9 PQG7:PQG9 QAC7:QAC9 QJY7:QJY9 QTU7:QTU9 RDQ7:RDQ9 RNM7:RNM9 RXI7:RXI9 SHE7:SHE9 SRA7:SRA9 TAW7:TAW9 TKS7:TKS9 TUO7:TUO9 UEK7:UEK9 UOG7:UOG9 UYC7:UYC9 VHY7:VHY9 VRU7:VRU9 WBQ7:WBQ9 WLM7:WLM9 WVI7:WVI9 IW22 WVI22 WLM22 WBQ22 VRU22 VHY22 UYC22 UOG22 UEK22 TUO22 TKS22 TAW22 SRA22 SHE22 RXI22 RNM22 RDQ22 QTU22 QJY22 QAC22 PQG22 PGK22 OWO22 OMS22 OCW22 NTA22 NJE22 MZI22 MPM22 MFQ22 LVU22 LLY22 LCC22 KSG22 KIK22 JYO22 JOS22 JEW22 IVA22 ILE22 IBI22 HRM22 HHQ22 GXU22 GNY22 GEC22 FUG22 FKK22 FAO22 EQS22 EGW22 DXA22 DNE22 DDI22 CTM22 CJQ22 BZU22 BPY22 BGC22 AWG22 AMK22 ACO22 SS22 SS24:SS26 ACO24:ACO26 AMK24:AMK26 AWG24:AWG26 BGC24:BGC26 BPY24:BPY26 BZU24:BZU26 CJQ24:CJQ26 CTM24:CTM26 DDI24:DDI26 DNE24:DNE26 DXA24:DXA26 EGW24:EGW26 EQS24:EQS26 FAO24:FAO26 FKK24:FKK26 FUG24:FUG26 GEC24:GEC26 GNY24:GNY26 GXU24:GXU26 HHQ24:HHQ26 HRM24:HRM26 IBI24:IBI26 ILE24:ILE26 IVA24:IVA26 JEW24:JEW26 JOS24:JOS26 JYO24:JYO26 KIK24:KIK26 KSG24:KSG26 LCC24:LCC26 LLY24:LLY26 LVU24:LVU26 MFQ24:MFQ26 MPM24:MPM26 MZI24:MZI26 NJE24:NJE26 NTA24:NTA26 OCW24:OCW26 OMS24:OMS26 OWO24:OWO26 PGK24:PGK26 PQG24:PQG26 QAC24:QAC26 QJY24:QJY26 QTU24:QTU26 RDQ24:RDQ26 RNM24:RNM26 RXI24:RXI26 SHE24:SHE26 SRA24:SRA26 TAW24:TAW26 TKS24:TKS26 TUO24:TUO26 UEK24:UEK26 UOG24:UOG26 UYC24:UYC26 VHY24:VHY26 VRU24:VRU26 WBQ24:WBQ26 WLM24:WLM26 WVI24:WVI26 IW24:IW26" xr:uid="{00000000-0002-0000-1600-000002000000}"/>
    <dataValidation type="whole" operator="greaterThanOrEqual" allowBlank="1" showInputMessage="1" showErrorMessage="1" sqref="C10 C15:C21" xr:uid="{00000000-0002-0000-1600-000003000000}">
      <formula1>0</formula1>
    </dataValidation>
    <dataValidation type="decimal" operator="greaterThanOrEqual" allowBlank="1" showInputMessage="1" showErrorMessage="1" sqref="C23 C11" xr:uid="{00000000-0002-0000-1600-000004000000}">
      <formula1>0</formula1>
    </dataValidation>
  </dataValidations>
  <hyperlinks>
    <hyperlink ref="H4" location="ToC!A9" display="Return to Table of Contents" xr:uid="{00000000-0004-0000-1600-000000000000}"/>
    <hyperlink ref="H4:J4" location="ToC!B23" display="Return to Table of Contents" xr:uid="{00000000-0004-0000-1600-000001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1600-000002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19809" r:id="rId5" name="Option Button 1">
              <controlPr defaultSize="0" autoFill="0" autoLine="0" autoPict="0">
                <anchor moveWithCells="1">
                  <from>
                    <xdr:col>6</xdr:col>
                    <xdr:colOff>301925</xdr:colOff>
                    <xdr:row>0</xdr:row>
                    <xdr:rowOff>0</xdr:rowOff>
                  </from>
                  <to>
                    <xdr:col>9</xdr:col>
                    <xdr:colOff>370936</xdr:colOff>
                    <xdr:row>1</xdr:row>
                    <xdr:rowOff>34506</xdr:rowOff>
                  </to>
                </anchor>
              </controlPr>
            </control>
          </mc:Choice>
        </mc:AlternateContent>
        <mc:AlternateContent xmlns:mc="http://schemas.openxmlformats.org/markup-compatibility/2006">
          <mc:Choice Requires="x14">
            <control shapeId="119810" r:id="rId6" name="Option Button 2">
              <controlPr defaultSize="0" autoFill="0" autoLine="0" autoPict="0">
                <anchor moveWithCells="1">
                  <from>
                    <xdr:col>6</xdr:col>
                    <xdr:colOff>301925</xdr:colOff>
                    <xdr:row>1</xdr:row>
                    <xdr:rowOff>120770</xdr:rowOff>
                  </from>
                  <to>
                    <xdr:col>9</xdr:col>
                    <xdr:colOff>181155</xdr:colOff>
                    <xdr:row>1</xdr:row>
                    <xdr:rowOff>362309</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tabColor theme="1"/>
    <pageSetUpPr fitToPage="1"/>
  </sheetPr>
  <dimension ref="B1:Q29"/>
  <sheetViews>
    <sheetView showGridLines="0" zoomScale="85" zoomScaleNormal="85" workbookViewId="0"/>
  </sheetViews>
  <sheetFormatPr defaultColWidth="9.125" defaultRowHeight="13.6" x14ac:dyDescent="0.2"/>
  <cols>
    <col min="1" max="1" width="4.625" style="18" customWidth="1"/>
    <col min="2" max="2" width="60.625" style="18" customWidth="1"/>
    <col min="3" max="3" width="44.125" style="17" customWidth="1"/>
    <col min="4" max="4" width="30.625" style="18" customWidth="1"/>
    <col min="5" max="5" width="20.625" style="18" customWidth="1"/>
    <col min="6" max="6" width="9.125" style="18"/>
    <col min="7" max="7" width="3.625" style="18" customWidth="1"/>
    <col min="8" max="8" width="32.875" style="18" bestFit="1" customWidth="1"/>
    <col min="9" max="14" width="9.125" style="18"/>
    <col min="15" max="17" width="9.125" style="18" hidden="1" customWidth="1"/>
    <col min="18" max="16384" width="9.125" style="18"/>
  </cols>
  <sheetData>
    <row r="1" spans="2:15" s="26" customFormat="1" ht="19.55" customHeight="1" x14ac:dyDescent="0.25">
      <c r="B1" s="561" t="s">
        <v>552</v>
      </c>
      <c r="C1" s="561"/>
      <c r="D1" s="561"/>
      <c r="E1" s="561"/>
      <c r="F1" s="561"/>
      <c r="G1" s="12"/>
      <c r="H1" s="12" t="s">
        <v>30</v>
      </c>
      <c r="O1" s="431">
        <v>0</v>
      </c>
    </row>
    <row r="2" spans="2:15" s="12" customFormat="1" ht="40.6" customHeight="1" x14ac:dyDescent="0.25">
      <c r="B2" s="562" t="s">
        <v>553</v>
      </c>
      <c r="C2" s="562"/>
      <c r="D2" s="562"/>
      <c r="E2" s="562"/>
      <c r="F2" s="562"/>
      <c r="G2" s="26"/>
      <c r="H2" s="26" t="s">
        <v>31</v>
      </c>
      <c r="O2" s="431" t="str">
        <f>IF(O1&lt;&gt;0,"Yes","No")</f>
        <v>No</v>
      </c>
    </row>
    <row r="3" spans="2:15" s="12" customFormat="1" ht="14.3" x14ac:dyDescent="0.25">
      <c r="B3" s="13" t="s">
        <v>2</v>
      </c>
      <c r="C3" s="563" t="s">
        <v>0</v>
      </c>
      <c r="D3" s="563"/>
      <c r="E3" s="27" t="s">
        <v>1</v>
      </c>
      <c r="O3" s="432">
        <f>IF(OR(IS_TRANSCOMPRESSION=FALSE, IS_DISTRIBUTION=FALSE,IS_STORAGE=FALSE),2,0)</f>
        <v>0</v>
      </c>
    </row>
    <row r="4" spans="2:15" s="63" customFormat="1" x14ac:dyDescent="0.25">
      <c r="B4" s="74" t="str">
        <f>IF(PartnerName&lt;&gt;"",PartnerName,"")</f>
        <v>SAMPLE PARTNER</v>
      </c>
      <c r="C4" s="564" t="str">
        <f>IF(FacilityName&lt;&gt;"",FacilityName,"")</f>
        <v>SAMPLE FACILITY</v>
      </c>
      <c r="D4" s="564"/>
      <c r="E4" s="75" t="str">
        <f>ReportYear</f>
        <v>20XX</v>
      </c>
      <c r="H4" s="347" t="s">
        <v>61</v>
      </c>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16" customFormat="1" ht="18.350000000000001" x14ac:dyDescent="0.3">
      <c r="B6" s="40" t="s">
        <v>37</v>
      </c>
      <c r="C6" s="57" t="s">
        <v>110</v>
      </c>
      <c r="E6" s="250"/>
    </row>
    <row r="7" spans="2:15" s="265" customFormat="1" ht="11.25" customHeight="1" x14ac:dyDescent="0.2">
      <c r="B7" s="266"/>
      <c r="C7" s="266"/>
    </row>
    <row r="8" spans="2:15" s="9" customFormat="1" ht="27.85" customHeight="1" thickBot="1" x14ac:dyDescent="0.35">
      <c r="B8" s="346" t="s">
        <v>495</v>
      </c>
      <c r="C8" s="77"/>
      <c r="D8" s="10"/>
      <c r="E8" s="10"/>
      <c r="F8" s="11"/>
      <c r="G8" s="10"/>
    </row>
    <row r="9" spans="2:15" s="12" customFormat="1" ht="18" customHeight="1" thickBot="1" x14ac:dyDescent="0.3">
      <c r="B9" s="569" t="s">
        <v>264</v>
      </c>
      <c r="C9" s="570"/>
      <c r="D9" s="677" t="s">
        <v>288</v>
      </c>
      <c r="E9" s="678"/>
      <c r="F9" s="678"/>
      <c r="G9" s="678"/>
      <c r="H9" s="78"/>
      <c r="I9" s="78"/>
    </row>
    <row r="10" spans="2:15" s="12" customFormat="1" ht="20.05" customHeight="1" x14ac:dyDescent="0.25">
      <c r="B10" s="101" t="s">
        <v>178</v>
      </c>
      <c r="C10" s="157"/>
      <c r="D10" s="679"/>
      <c r="E10" s="678"/>
      <c r="F10" s="678"/>
      <c r="G10" s="678"/>
      <c r="H10" s="78"/>
      <c r="I10" s="78"/>
    </row>
    <row r="11" spans="2:15" s="12" customFormat="1" ht="20.05" customHeight="1" x14ac:dyDescent="0.25">
      <c r="B11" s="106" t="s">
        <v>177</v>
      </c>
      <c r="C11" s="112"/>
      <c r="D11" s="679"/>
      <c r="E11" s="678"/>
      <c r="F11" s="678"/>
      <c r="G11" s="678"/>
      <c r="H11" s="78"/>
      <c r="I11" s="78"/>
    </row>
    <row r="12" spans="2:15" s="12" customFormat="1" ht="20.05" customHeight="1" thickBot="1" x14ac:dyDescent="0.3">
      <c r="B12" s="102" t="s">
        <v>12</v>
      </c>
      <c r="C12" s="107"/>
      <c r="D12" s="679"/>
      <c r="E12" s="678"/>
      <c r="F12" s="678"/>
      <c r="G12" s="678"/>
      <c r="H12" s="78"/>
      <c r="I12" s="78"/>
    </row>
    <row r="13" spans="2:15" s="16" customFormat="1" ht="9" customHeight="1" x14ac:dyDescent="0.2"/>
    <row r="14" spans="2:15" s="9" customFormat="1" ht="27.85" customHeight="1" thickBot="1" x14ac:dyDescent="0.35">
      <c r="B14" s="297" t="s">
        <v>583</v>
      </c>
      <c r="C14" s="79"/>
      <c r="D14" s="10"/>
      <c r="E14" s="10"/>
      <c r="F14" s="11"/>
      <c r="G14" s="10"/>
    </row>
    <row r="15" spans="2:15" s="9" customFormat="1" ht="29.25" thickBot="1" x14ac:dyDescent="0.25">
      <c r="B15" s="137" t="s">
        <v>55</v>
      </c>
      <c r="C15" s="166" t="s">
        <v>336</v>
      </c>
      <c r="D15" s="579" t="s">
        <v>337</v>
      </c>
      <c r="E15" s="579"/>
      <c r="F15" s="570"/>
    </row>
    <row r="16" spans="2:15" s="12" customFormat="1" ht="20.05" customHeight="1" x14ac:dyDescent="0.25">
      <c r="B16" s="84"/>
      <c r="C16" s="249"/>
      <c r="D16" s="580"/>
      <c r="E16" s="580"/>
      <c r="F16" s="581"/>
    </row>
    <row r="17" spans="2:7" s="12" customFormat="1" ht="20.05" customHeight="1" x14ac:dyDescent="0.25">
      <c r="B17" s="81"/>
      <c r="C17" s="226"/>
      <c r="D17" s="577"/>
      <c r="E17" s="577"/>
      <c r="F17" s="574"/>
    </row>
    <row r="18" spans="2:7" s="12" customFormat="1" ht="20.05" customHeight="1" x14ac:dyDescent="0.25">
      <c r="B18" s="81"/>
      <c r="C18" s="226"/>
      <c r="D18" s="577"/>
      <c r="E18" s="577"/>
      <c r="F18" s="574"/>
    </row>
    <row r="19" spans="2:7" s="12" customFormat="1" ht="20.05" customHeight="1" x14ac:dyDescent="0.25">
      <c r="B19" s="81"/>
      <c r="C19" s="226"/>
      <c r="D19" s="577"/>
      <c r="E19" s="577"/>
      <c r="F19" s="574"/>
    </row>
    <row r="20" spans="2:7" s="12" customFormat="1" ht="20.05" customHeight="1" x14ac:dyDescent="0.25">
      <c r="B20" s="81"/>
      <c r="C20" s="226"/>
      <c r="D20" s="577"/>
      <c r="E20" s="577"/>
      <c r="F20" s="574"/>
    </row>
    <row r="21" spans="2:7" s="12" customFormat="1" ht="20.05" customHeight="1" x14ac:dyDescent="0.25">
      <c r="B21" s="81"/>
      <c r="C21" s="226"/>
      <c r="D21" s="577"/>
      <c r="E21" s="577"/>
      <c r="F21" s="574"/>
    </row>
    <row r="22" spans="2:7" s="12" customFormat="1" ht="20.05" customHeight="1" thickBot="1" x14ac:dyDescent="0.3">
      <c r="B22" s="130"/>
      <c r="C22" s="222"/>
      <c r="D22" s="578"/>
      <c r="E22" s="578"/>
      <c r="F22" s="576"/>
    </row>
    <row r="23" spans="2:7" ht="12.1" customHeight="1" thickBot="1" x14ac:dyDescent="0.25">
      <c r="C23" s="19"/>
    </row>
    <row r="24" spans="2:7" ht="20.05" customHeight="1" thickBot="1" x14ac:dyDescent="0.25">
      <c r="B24" s="238" t="s">
        <v>4</v>
      </c>
      <c r="C24" s="220"/>
    </row>
    <row r="25" spans="2:7" ht="9" customHeight="1" x14ac:dyDescent="0.2">
      <c r="C25" s="19"/>
    </row>
    <row r="26" spans="2:7" s="9" customFormat="1" ht="27.85" customHeight="1" x14ac:dyDescent="0.3">
      <c r="B26" s="557" t="s">
        <v>5</v>
      </c>
      <c r="C26" s="557"/>
      <c r="D26" s="10"/>
      <c r="E26" s="10"/>
      <c r="F26" s="11"/>
      <c r="G26" s="10"/>
    </row>
    <row r="27" spans="2:7" s="9" customFormat="1" ht="35" customHeight="1" thickBot="1" x14ac:dyDescent="0.35">
      <c r="B27" s="568" t="s">
        <v>9</v>
      </c>
      <c r="C27" s="568"/>
      <c r="D27" s="28"/>
      <c r="E27" s="10"/>
      <c r="F27" s="11"/>
      <c r="G27" s="10"/>
    </row>
    <row r="28" spans="2:7" ht="64.2" customHeight="1" thickBot="1" x14ac:dyDescent="0.25">
      <c r="B28" s="566"/>
      <c r="C28" s="567"/>
    </row>
    <row r="29" spans="2:7" x14ac:dyDescent="0.2">
      <c r="C29" s="19"/>
    </row>
  </sheetData>
  <sheetProtection password="CA05" sheet="1" objects="1" scenarios="1"/>
  <mergeCells count="17">
    <mergeCell ref="D21:F21"/>
    <mergeCell ref="D22:F22"/>
    <mergeCell ref="B27:C27"/>
    <mergeCell ref="B28:C28"/>
    <mergeCell ref="B9:C9"/>
    <mergeCell ref="B1:F1"/>
    <mergeCell ref="B2:F2"/>
    <mergeCell ref="C3:D3"/>
    <mergeCell ref="C4:D4"/>
    <mergeCell ref="B26:C26"/>
    <mergeCell ref="D9:G12"/>
    <mergeCell ref="D15:F15"/>
    <mergeCell ref="D16:F16"/>
    <mergeCell ref="D17:F17"/>
    <mergeCell ref="D18:F18"/>
    <mergeCell ref="D19:F19"/>
    <mergeCell ref="D20:F20"/>
  </mergeCells>
  <conditionalFormatting sqref="C10:C12 B16:C22 C24 B28 D16:F22">
    <cfRule type="expression" dxfId="31" priority="1">
      <formula>AND(NOT(IS_PRODUCTION), NOT(IS_DISTRIBUTION))</formula>
    </cfRule>
  </conditionalFormatting>
  <conditionalFormatting sqref="C10">
    <cfRule type="expression" dxfId="30" priority="5">
      <formula>NOT(IS_PRODUCTION)</formula>
    </cfRule>
  </conditionalFormatting>
  <conditionalFormatting sqref="C11">
    <cfRule type="expression" dxfId="29" priority="4">
      <formula>NOT(IS_DISTRIBUTION)</formula>
    </cfRule>
  </conditionalFormatting>
  <conditionalFormatting sqref="C10:C12 B16:F22 C24 B28">
    <cfRule type="expression" dxfId="28" priority="6">
      <formula>$O$1=2</formula>
    </cfRule>
  </conditionalFormatting>
  <dataValidations count="6">
    <dataValidation type="decimal" operator="greaterThanOrEqual" allowBlank="1" showErrorMessage="1" sqref="C24" xr:uid="{00000000-0002-0000-1700-000000000000}">
      <formula1>0</formula1>
    </dataValidation>
    <dataValidation allowBlank="1" showErrorMessage="1" prompt="If applicable, more than one mitigation option may be counted for a single blowdown event. " sqref="B24 B15:D15" xr:uid="{00000000-0002-0000-1700-000001000000}"/>
    <dataValidation allowBlank="1" showErrorMessage="1" sqref="B16:B22" xr:uid="{00000000-0002-0000-1700-000002000000}"/>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26:B27 IW6:IW8 SS6:SS8 ACO6:ACO8 AMK6:AMK8 AWG6:AWG8 BGC6:BGC8 BPY6:BPY8 BZU6:BZU8 CJQ6:CJQ8 CTM6:CTM8 DDI6:DDI8 DNE6:DNE8 DXA6:DXA8 EGW6:EGW8 EQS6:EQS8 FAO6:FAO8 FKK6:FKK8 FUG6:FUG8 GEC6:GEC8 GNY6:GNY8 GXU6:GXU8 HHQ6:HHQ8 HRM6:HRM8 IBI6:IBI8 ILE6:ILE8 IVA6:IVA8 JEW6:JEW8 JOS6:JOS8 JYO6:JYO8 KIK6:KIK8 KSG6:KSG8 LCC6:LCC8 LLY6:LLY8 LVU6:LVU8 MFQ6:MFQ8 MPM6:MPM8 MZI6:MZI8 NJE6:NJE8 NTA6:NTA8 OCW6:OCW8 OMS6:OMS8 OWO6:OWO8 PGK6:PGK8 PQG6:PQG8 QAC6:QAC8 QJY6:QJY8 QTU6:QTU8 RDQ6:RDQ8 RNM6:RNM8 RXI6:RXI8 SHE6:SHE8 SRA6:SRA8 TAW6:TAW8 TKS6:TKS8 TUO6:TUO8 UEK6:UEK8 UOG6:UOG8 UYC6:UYC8 VHY6:VHY8 VRU6:VRU8 WBQ6:WBQ8 WLM6:WLM8 WVI6:WVI8 B6:B8 WVI26:WVI27 IW26:IW27 SS26:SS27 ACO26:ACO27 AMK26:AMK27 AWG26:AWG27 BGC26:BGC27 BPY26:BPY27 BZU26:BZU27 CJQ26:CJQ27 CTM26:CTM27 DDI26:DDI27 DNE26:DNE27 DXA26:DXA27 EGW26:EGW27 EQS26:EQS27 FAO26:FAO27 FKK26:FKK27 FUG26:FUG27 GEC26:GEC27 GNY26:GNY27 GXU26:GXU27 HHQ26:HHQ27 HRM26:HRM27 IBI26:IBI27 ILE26:ILE27 IVA26:IVA27 JEW26:JEW27 JOS26:JOS27 JYO26:JYO27 KIK26:KIK27 KSG26:KSG27 LCC26:LCC27 LLY26:LLY27 LVU26:LVU27 MFQ26:MFQ27 MPM26:MPM27 MZI26:MZI27 NJE26:NJE27 NTA26:NTA27 OCW26:OCW27 OMS26:OMS27 OWO26:OWO27 PGK26:PGK27 PQG26:PQG27 QAC26:QAC27 QJY26:QJY27 QTU26:QTU27 RDQ26:RDQ27 RNM26:RNM27 RXI26:RXI27 SHE26:SHE27 SRA26:SRA27 TAW26:TAW27 TKS26:TKS27 TUO26:TUO27 UEK26:UEK27 UOG26:UOG27 UYC26:UYC27 VHY26:VHY27 VRU26:VRU27 WBQ26:WBQ27 WLM26:WLM27 B14 WLL15 WLM14 WBP15 WBQ14 VRT15 VRU14 VHX15 VHY14 UYB15 UYC14 UOF15 UOG14 UEJ15 UEK14 TUN15 TUO14 TKR15 TKS14 TAV15 TAW14 SQZ15 SRA14 SHD15 SHE14 RXH15 RXI14 RNL15 RNM14 RDP15 RDQ14 QTT15 QTU14 QJX15 QJY14 QAB15 QAC14 PQF15 PQG14 PGJ15 PGK14 OWN15 OWO14 OMR15 OMS14 OCV15 OCW14 NSZ15 NTA14 NJD15 NJE14 MZH15 MZI14 MPL15 MPM14 MFP15 MFQ14 LVT15 LVU14 LLX15 LLY14 LCB15 LCC14 KSF15 KSG14 KIJ15 KIK14 JYN15 JYO14 JOR15 JOS14 JEV15 JEW14 IUZ15 IVA14 ILD15 ILE14 IBH15 IBI14 HRL15 HRM14 HHP15 HHQ14 GXT15 GXU14 GNX15 GNY14 GEB15 GEC14 FUF15 FUG14 FKJ15 FKK14 FAN15 FAO14 EQR15 EQS14 EGV15 EGW14 DWZ15 DXA14 DND15 DNE14 DDH15 DDI14 CTL15 CTM14 CJP15 CJQ14 BZT15 BZU14 BPX15 BPY14 BGB15 BGC14 AWF15 AWG14 AMJ15 AMK14 ACN15 ACO14 SR15 SS14 IV15 IW14 WVH15 WVI14" xr:uid="{00000000-0002-0000-1700-000003000000}"/>
    <dataValidation type="decimal" operator="greaterThanOrEqual" allowBlank="1" showInputMessage="1" showErrorMessage="1" sqref="C10:C12" xr:uid="{00000000-0002-0000-1700-000004000000}">
      <formula1>0</formula1>
    </dataValidation>
    <dataValidation type="list" allowBlank="1" showErrorMessage="1" sqref="C16:C22" xr:uid="{00000000-0002-0000-1700-000005000000}">
      <formula1>reduction_quantification_methodology</formula1>
    </dataValidation>
  </dataValidations>
  <hyperlinks>
    <hyperlink ref="H4" location="ToC!B24" display="Return to Table of Contents" xr:uid="{00000000-0004-0000-1700-000000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1700-000001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5473" r:id="rId5" name="Option Button 1">
              <controlPr defaultSize="0" autoFill="0" autoLine="0" autoPict="0">
                <anchor moveWithCells="1">
                  <from>
                    <xdr:col>6</xdr:col>
                    <xdr:colOff>34506</xdr:colOff>
                    <xdr:row>0</xdr:row>
                    <xdr:rowOff>8626</xdr:rowOff>
                  </from>
                  <to>
                    <xdr:col>7</xdr:col>
                    <xdr:colOff>1587260</xdr:colOff>
                    <xdr:row>1</xdr:row>
                    <xdr:rowOff>25879</xdr:rowOff>
                  </to>
                </anchor>
              </controlPr>
            </control>
          </mc:Choice>
        </mc:AlternateContent>
        <mc:AlternateContent xmlns:mc="http://schemas.openxmlformats.org/markup-compatibility/2006">
          <mc:Choice Requires="x14">
            <control shapeId="105474" r:id="rId6" name="Option Button 2">
              <controlPr defaultSize="0" autoFill="0" autoLine="0" autoPict="0">
                <anchor moveWithCells="1">
                  <from>
                    <xdr:col>6</xdr:col>
                    <xdr:colOff>34506</xdr:colOff>
                    <xdr:row>1</xdr:row>
                    <xdr:rowOff>86264</xdr:rowOff>
                  </from>
                  <to>
                    <xdr:col>7</xdr:col>
                    <xdr:colOff>1466491</xdr:colOff>
                    <xdr:row>1</xdr:row>
                    <xdr:rowOff>379562</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1">
    <tabColor theme="1"/>
    <pageSetUpPr fitToPage="1"/>
  </sheetPr>
  <dimension ref="B1:O43"/>
  <sheetViews>
    <sheetView showGridLines="0" zoomScale="85" zoomScaleNormal="85" workbookViewId="0"/>
  </sheetViews>
  <sheetFormatPr defaultColWidth="9.125" defaultRowHeight="13.6" x14ac:dyDescent="0.2"/>
  <cols>
    <col min="1" max="1" width="4.625" style="18" customWidth="1"/>
    <col min="2" max="2" width="60.625" style="18" customWidth="1"/>
    <col min="3" max="3" width="44.125" style="17" customWidth="1"/>
    <col min="4" max="4" width="30.625" style="18" customWidth="1"/>
    <col min="5" max="5" width="20.625" style="18" customWidth="1"/>
    <col min="6" max="6" width="9.125" style="18"/>
    <col min="7" max="7" width="3.625" style="18" customWidth="1"/>
    <col min="8" max="8" width="32.875" style="18" bestFit="1" customWidth="1"/>
    <col min="9" max="14" width="9.125" style="18"/>
    <col min="15" max="15" width="9.125" style="18" hidden="1" customWidth="1"/>
    <col min="16" max="17" width="0" style="18" hidden="1" customWidth="1"/>
    <col min="18" max="16384" width="9.125" style="18"/>
  </cols>
  <sheetData>
    <row r="1" spans="2:15" s="26" customFormat="1" ht="19.55" customHeight="1" x14ac:dyDescent="0.25">
      <c r="B1" s="561" t="s">
        <v>552</v>
      </c>
      <c r="C1" s="561"/>
      <c r="D1" s="561"/>
      <c r="E1" s="561"/>
      <c r="F1" s="561"/>
      <c r="G1" s="12"/>
      <c r="H1" s="12" t="s">
        <v>30</v>
      </c>
      <c r="O1" s="431">
        <v>0</v>
      </c>
    </row>
    <row r="2" spans="2:15" s="12" customFormat="1" ht="40.6" customHeight="1" x14ac:dyDescent="0.25">
      <c r="B2" s="562" t="s">
        <v>553</v>
      </c>
      <c r="C2" s="562"/>
      <c r="D2" s="562"/>
      <c r="E2" s="562"/>
      <c r="F2" s="562"/>
      <c r="G2" s="26"/>
      <c r="H2" s="26" t="s">
        <v>31</v>
      </c>
      <c r="O2" s="431" t="str">
        <f>IF(O1&lt;&gt;0,"Yes","No")</f>
        <v>No</v>
      </c>
    </row>
    <row r="3" spans="2:15" s="12" customFormat="1" ht="14.3" x14ac:dyDescent="0.25">
      <c r="B3" s="13" t="s">
        <v>2</v>
      </c>
      <c r="C3" s="563" t="s">
        <v>0</v>
      </c>
      <c r="D3" s="563"/>
      <c r="E3" s="27" t="s">
        <v>1</v>
      </c>
      <c r="O3" s="432">
        <f>IF(OR(IS_TRANSCOMPRESSION=FALSE, IS_DISTRIBUTION=FALSE,IS_STORAGE=FALSE),2,0)</f>
        <v>0</v>
      </c>
    </row>
    <row r="4" spans="2:15" s="63" customFormat="1" x14ac:dyDescent="0.25">
      <c r="B4" s="74" t="str">
        <f>IF(PartnerName&lt;&gt;"",PartnerName,"")</f>
        <v>SAMPLE PARTNER</v>
      </c>
      <c r="C4" s="564" t="str">
        <f>IF(FacilityName&lt;&gt;"",FacilityName,"")</f>
        <v>SAMPLE FACILITY</v>
      </c>
      <c r="D4" s="564"/>
      <c r="E4" s="75" t="str">
        <f>ReportYear</f>
        <v>20XX</v>
      </c>
      <c r="H4" s="347" t="s">
        <v>61</v>
      </c>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16" customFormat="1" ht="18.350000000000001" x14ac:dyDescent="0.3">
      <c r="B6" s="40" t="s">
        <v>38</v>
      </c>
      <c r="C6" s="57" t="s">
        <v>179</v>
      </c>
      <c r="E6" s="250"/>
    </row>
    <row r="7" spans="2:15" s="265" customFormat="1" ht="11.25" customHeight="1" x14ac:dyDescent="0.2">
      <c r="B7" s="266"/>
      <c r="C7" s="266"/>
    </row>
    <row r="8" spans="2:15" s="9" customFormat="1" ht="27.85" customHeight="1" thickBot="1" x14ac:dyDescent="0.35">
      <c r="B8" s="334" t="s">
        <v>527</v>
      </c>
      <c r="C8" s="77"/>
      <c r="D8" s="10"/>
      <c r="E8" s="10"/>
      <c r="F8" s="11"/>
      <c r="G8" s="10"/>
    </row>
    <row r="9" spans="2:15" s="12" customFormat="1" ht="31.95" customHeight="1" thickBot="1" x14ac:dyDescent="0.3">
      <c r="B9" s="569" t="s">
        <v>180</v>
      </c>
      <c r="C9" s="570"/>
      <c r="E9" s="680" t="s">
        <v>528</v>
      </c>
      <c r="F9" s="680"/>
      <c r="G9" s="680"/>
      <c r="H9" s="680"/>
      <c r="I9" s="680"/>
    </row>
    <row r="10" spans="2:15" s="12" customFormat="1" ht="31.95" customHeight="1" x14ac:dyDescent="0.25">
      <c r="B10" s="132" t="s">
        <v>291</v>
      </c>
      <c r="C10" s="87"/>
      <c r="E10" s="78"/>
      <c r="F10" s="78"/>
      <c r="G10" s="78"/>
      <c r="H10" s="78"/>
      <c r="I10" s="78"/>
    </row>
    <row r="11" spans="2:15" s="12" customFormat="1" ht="31.95" customHeight="1" thickBot="1" x14ac:dyDescent="0.3">
      <c r="B11" s="158" t="s">
        <v>12</v>
      </c>
      <c r="C11" s="103"/>
      <c r="E11" s="78"/>
      <c r="F11" s="78"/>
      <c r="G11" s="78"/>
      <c r="H11" s="78"/>
      <c r="I11" s="78"/>
    </row>
    <row r="12" spans="2:15" s="12" customFormat="1" ht="31.95" customHeight="1" thickBot="1" x14ac:dyDescent="0.3">
      <c r="B12" s="569" t="s">
        <v>181</v>
      </c>
      <c r="C12" s="570"/>
      <c r="E12" s="78"/>
      <c r="F12" s="78"/>
      <c r="G12" s="78"/>
      <c r="H12" s="78"/>
      <c r="I12" s="78"/>
    </row>
    <row r="13" spans="2:15" s="12" customFormat="1" ht="31.95" customHeight="1" x14ac:dyDescent="0.25">
      <c r="B13" s="132" t="s">
        <v>182</v>
      </c>
      <c r="C13" s="87"/>
      <c r="E13" s="78"/>
      <c r="F13" s="78"/>
      <c r="G13" s="78"/>
      <c r="H13" s="78"/>
      <c r="I13" s="78"/>
    </row>
    <row r="14" spans="2:15" s="12" customFormat="1" ht="31.95" customHeight="1" thickBot="1" x14ac:dyDescent="0.3">
      <c r="B14" s="158" t="s">
        <v>12</v>
      </c>
      <c r="C14" s="103"/>
      <c r="E14" s="78"/>
      <c r="F14" s="78"/>
      <c r="G14" s="78"/>
      <c r="H14" s="78"/>
      <c r="I14" s="78"/>
    </row>
    <row r="15" spans="2:15" s="16" customFormat="1" ht="9" customHeight="1" x14ac:dyDescent="0.2"/>
    <row r="16" spans="2:15" s="16" customFormat="1" ht="27.85" customHeight="1" thickBot="1" x14ac:dyDescent="0.25">
      <c r="B16" s="306" t="s">
        <v>496</v>
      </c>
    </row>
    <row r="17" spans="2:7" s="16" customFormat="1" ht="54.7" customHeight="1" thickBot="1" x14ac:dyDescent="0.25">
      <c r="B17" s="295"/>
      <c r="C17" s="203" t="s">
        <v>64</v>
      </c>
      <c r="D17" s="204" t="s">
        <v>573</v>
      </c>
      <c r="E17" s="16" t="s">
        <v>458</v>
      </c>
    </row>
    <row r="18" spans="2:7" s="16" customFormat="1" ht="31.95" customHeight="1" x14ac:dyDescent="0.2">
      <c r="B18" s="427" t="s">
        <v>293</v>
      </c>
      <c r="C18" s="401"/>
      <c r="D18" s="128"/>
    </row>
    <row r="19" spans="2:7" s="16" customFormat="1" ht="31.95" customHeight="1" x14ac:dyDescent="0.2">
      <c r="B19" s="428" t="s">
        <v>294</v>
      </c>
      <c r="C19" s="93"/>
      <c r="D19" s="129"/>
    </row>
    <row r="20" spans="2:7" s="16" customFormat="1" ht="31.95" customHeight="1" x14ac:dyDescent="0.2">
      <c r="B20" s="428" t="s">
        <v>274</v>
      </c>
      <c r="C20" s="93"/>
      <c r="D20" s="129"/>
    </row>
    <row r="21" spans="2:7" s="16" customFormat="1" ht="31.95" customHeight="1" x14ac:dyDescent="0.2">
      <c r="B21" s="428" t="s">
        <v>295</v>
      </c>
      <c r="C21" s="93"/>
      <c r="D21" s="129"/>
    </row>
    <row r="22" spans="2:7" s="16" customFormat="1" ht="31.95" customHeight="1" x14ac:dyDescent="0.2">
      <c r="B22" s="428" t="s">
        <v>296</v>
      </c>
      <c r="C22" s="93"/>
      <c r="D22" s="129"/>
    </row>
    <row r="23" spans="2:7" s="16" customFormat="1" ht="31.95" customHeight="1" x14ac:dyDescent="0.2">
      <c r="B23" s="429" t="s">
        <v>297</v>
      </c>
      <c r="C23" s="402"/>
      <c r="D23" s="198"/>
    </row>
    <row r="24" spans="2:7" s="16" customFormat="1" ht="31.95" customHeight="1" thickBot="1" x14ac:dyDescent="0.25">
      <c r="B24" s="430" t="s">
        <v>298</v>
      </c>
      <c r="C24" s="94"/>
      <c r="D24" s="103"/>
    </row>
    <row r="25" spans="2:7" s="16" customFormat="1" ht="11.25" customHeight="1" thickBot="1" x14ac:dyDescent="0.25">
      <c r="B25" s="312"/>
    </row>
    <row r="26" spans="2:7" s="16" customFormat="1" ht="41.95" customHeight="1" thickBot="1" x14ac:dyDescent="0.25">
      <c r="B26" s="125" t="s">
        <v>65</v>
      </c>
      <c r="C26" s="264"/>
    </row>
    <row r="27" spans="2:7" s="16" customFormat="1" ht="9" customHeight="1" x14ac:dyDescent="0.2"/>
    <row r="28" spans="2:7" s="9" customFormat="1" ht="27.85" customHeight="1" thickBot="1" x14ac:dyDescent="0.35">
      <c r="B28" s="297" t="s">
        <v>589</v>
      </c>
      <c r="C28" s="79"/>
      <c r="D28" s="10"/>
      <c r="E28" s="10"/>
      <c r="F28" s="11"/>
      <c r="G28" s="10"/>
    </row>
    <row r="29" spans="2:7" s="9" customFormat="1" ht="29.25" thickBot="1" x14ac:dyDescent="0.25">
      <c r="B29" s="137" t="s">
        <v>55</v>
      </c>
      <c r="C29" s="166" t="s">
        <v>336</v>
      </c>
      <c r="D29" s="579" t="s">
        <v>337</v>
      </c>
      <c r="E29" s="579"/>
      <c r="F29" s="570"/>
    </row>
    <row r="30" spans="2:7" s="12" customFormat="1" ht="24.8" customHeight="1" x14ac:dyDescent="0.25">
      <c r="B30" s="169"/>
      <c r="C30" s="230"/>
      <c r="D30" s="580"/>
      <c r="E30" s="580"/>
      <c r="F30" s="581"/>
    </row>
    <row r="31" spans="2:7" s="12" customFormat="1" ht="24.8" customHeight="1" x14ac:dyDescent="0.25">
      <c r="B31" s="170"/>
      <c r="C31" s="215"/>
      <c r="D31" s="577"/>
      <c r="E31" s="577"/>
      <c r="F31" s="574"/>
    </row>
    <row r="32" spans="2:7" s="12" customFormat="1" ht="24.8" customHeight="1" x14ac:dyDescent="0.25">
      <c r="B32" s="170"/>
      <c r="C32" s="215"/>
      <c r="D32" s="577"/>
      <c r="E32" s="577"/>
      <c r="F32" s="574"/>
    </row>
    <row r="33" spans="2:7" s="12" customFormat="1" ht="24.8" customHeight="1" x14ac:dyDescent="0.25">
      <c r="B33" s="170"/>
      <c r="C33" s="215"/>
      <c r="D33" s="577"/>
      <c r="E33" s="577"/>
      <c r="F33" s="574"/>
    </row>
    <row r="34" spans="2:7" s="12" customFormat="1" ht="24.8" customHeight="1" x14ac:dyDescent="0.25">
      <c r="B34" s="170"/>
      <c r="C34" s="215"/>
      <c r="D34" s="577"/>
      <c r="E34" s="577"/>
      <c r="F34" s="574"/>
    </row>
    <row r="35" spans="2:7" s="12" customFormat="1" ht="24.8" customHeight="1" x14ac:dyDescent="0.25">
      <c r="B35" s="170"/>
      <c r="C35" s="215"/>
      <c r="D35" s="577"/>
      <c r="E35" s="577"/>
      <c r="F35" s="574"/>
    </row>
    <row r="36" spans="2:7" s="12" customFormat="1" ht="24.8" customHeight="1" thickBot="1" x14ac:dyDescent="0.3">
      <c r="B36" s="194"/>
      <c r="C36" s="218"/>
      <c r="D36" s="578"/>
      <c r="E36" s="578"/>
      <c r="F36" s="576"/>
    </row>
    <row r="37" spans="2:7" ht="12.1" customHeight="1" thickBot="1" x14ac:dyDescent="0.25">
      <c r="C37" s="19"/>
    </row>
    <row r="38" spans="2:7" ht="31.95" customHeight="1" thickBot="1" x14ac:dyDescent="0.25">
      <c r="B38" s="238" t="s">
        <v>4</v>
      </c>
      <c r="C38" s="220"/>
    </row>
    <row r="39" spans="2:7" ht="9" customHeight="1" x14ac:dyDescent="0.2">
      <c r="C39" s="19"/>
    </row>
    <row r="40" spans="2:7" s="9" customFormat="1" ht="27.85" customHeight="1" x14ac:dyDescent="0.3">
      <c r="B40" s="557" t="s">
        <v>5</v>
      </c>
      <c r="C40" s="557"/>
      <c r="D40" s="10"/>
      <c r="E40" s="10"/>
      <c r="F40" s="11"/>
      <c r="G40" s="10"/>
    </row>
    <row r="41" spans="2:7" s="9" customFormat="1" ht="35" customHeight="1" thickBot="1" x14ac:dyDescent="0.35">
      <c r="B41" s="568" t="s">
        <v>9</v>
      </c>
      <c r="C41" s="568"/>
      <c r="D41" s="28"/>
      <c r="E41" s="10"/>
      <c r="F41" s="11"/>
      <c r="G41" s="10"/>
    </row>
    <row r="42" spans="2:7" ht="64.2" customHeight="1" thickBot="1" x14ac:dyDescent="0.25">
      <c r="B42" s="566"/>
      <c r="C42" s="567"/>
    </row>
    <row r="43" spans="2:7" x14ac:dyDescent="0.2">
      <c r="C43" s="19"/>
    </row>
  </sheetData>
  <sheetProtection password="CA05" sheet="1" objects="1" scenarios="1"/>
  <mergeCells count="18">
    <mergeCell ref="D36:F36"/>
    <mergeCell ref="B12:C12"/>
    <mergeCell ref="B40:C40"/>
    <mergeCell ref="B41:C41"/>
    <mergeCell ref="B42:C42"/>
    <mergeCell ref="D29:F29"/>
    <mergeCell ref="D30:F30"/>
    <mergeCell ref="D31:F31"/>
    <mergeCell ref="D32:F32"/>
    <mergeCell ref="D33:F33"/>
    <mergeCell ref="D34:F34"/>
    <mergeCell ref="D35:F35"/>
    <mergeCell ref="B1:F1"/>
    <mergeCell ref="B2:F2"/>
    <mergeCell ref="C3:D3"/>
    <mergeCell ref="C4:D4"/>
    <mergeCell ref="B9:C9"/>
    <mergeCell ref="E9:I9"/>
  </mergeCells>
  <conditionalFormatting sqref="C10:C11 C38 B42 C13:C14 B30:F36 C18:D24 C26">
    <cfRule type="expression" dxfId="27" priority="10">
      <formula>AND(NOT(IS_STORAGE), NOT(IS_LNGSTORAGE))</formula>
    </cfRule>
  </conditionalFormatting>
  <conditionalFormatting sqref="B30:F36 C10:C11 C13:C14 C38 B42 C18:D24 C26">
    <cfRule type="expression" dxfId="26" priority="15">
      <formula>$O$1=2</formula>
    </cfRule>
  </conditionalFormatting>
  <dataValidations count="7">
    <dataValidation type="decimal" operator="greaterThanOrEqual" allowBlank="1" showInputMessage="1" showErrorMessage="1" sqref="C14 C11 C26 D18:D24" xr:uid="{00000000-0002-0000-1800-000000000000}">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40:B41 IW6:IW8 SS6:SS8 ACO6:ACO8 AMK6:AMK8 AWG6:AWG8 BGC6:BGC8 BPY6:BPY8 BZU6:BZU8 CJQ6:CJQ8 CTM6:CTM8 DDI6:DDI8 DNE6:DNE8 DXA6:DXA8 EGW6:EGW8 EQS6:EQS8 FAO6:FAO8 FKK6:FKK8 FUG6:FUG8 GEC6:GEC8 GNY6:GNY8 GXU6:GXU8 HHQ6:HHQ8 HRM6:HRM8 IBI6:IBI8 ILE6:ILE8 IVA6:IVA8 JEW6:JEW8 JOS6:JOS8 JYO6:JYO8 KIK6:KIK8 KSG6:KSG8 LCC6:LCC8 LLY6:LLY8 LVU6:LVU8 MFQ6:MFQ8 MPM6:MPM8 MZI6:MZI8 NJE6:NJE8 NTA6:NTA8 OCW6:OCW8 OMS6:OMS8 OWO6:OWO8 PGK6:PGK8 PQG6:PQG8 QAC6:QAC8 QJY6:QJY8 QTU6:QTU8 RDQ6:RDQ8 RNM6:RNM8 RXI6:RXI8 SHE6:SHE8 SRA6:SRA8 TAW6:TAW8 TKS6:TKS8 TUO6:TUO8 UEK6:UEK8 UOG6:UOG8 UYC6:UYC8 VHY6:VHY8 VRU6:VRU8 WBQ6:WBQ8 WLM6:WLM8 WVI6:WVI8 B6:B8 WVI40:WVI41 IW40:IW41 SS40:SS41 ACO40:ACO41 AMK40:AMK41 AWG40:AWG41 BGC40:BGC41 BPY40:BPY41 BZU40:BZU41 CJQ40:CJQ41 CTM40:CTM41 DDI40:DDI41 DNE40:DNE41 DXA40:DXA41 EGW40:EGW41 EQS40:EQS41 FAO40:FAO41 FKK40:FKK41 FUG40:FUG41 GEC40:GEC41 GNY40:GNY41 GXU40:GXU41 HHQ40:HHQ41 HRM40:HRM41 IBI40:IBI41 ILE40:ILE41 IVA40:IVA41 JEW40:JEW41 JOS40:JOS41 JYO40:JYO41 KIK40:KIK41 KSG40:KSG41 LCC40:LCC41 LLY40:LLY41 LVU40:LVU41 MFQ40:MFQ41 MPM40:MPM41 MZI40:MZI41 NJE40:NJE41 NTA40:NTA41 OCW40:OCW41 OMS40:OMS41 OWO40:OWO41 PGK40:PGK41 PQG40:PQG41 QAC40:QAC41 QJY40:QJY41 QTU40:QTU41 RDQ40:RDQ41 RNM40:RNM41 RXI40:RXI41 SHE40:SHE41 SRA40:SRA41 TAW40:TAW41 TKS40:TKS41 TUO40:TUO41 UEK40:UEK41 UOG40:UOG41 UYC40:UYC41 VHY40:VHY41 VRU40:VRU41 WBQ40:WBQ41 WLM40:WLM41 B28 WLL29 WLM28 WBP29 WBQ28 VRT29 VRU28 VHX29 VHY28 UYB29 UYC28 UOF29 UOG28 UEJ29 UEK28 TUN29 TUO28 TKR29 TKS28 TAV29 TAW28 SQZ29 SRA28 SHD29 SHE28 RXH29 RXI28 RNL29 RNM28 RDP29 RDQ28 QTT29 QTU28 QJX29 QJY28 QAB29 QAC28 PQF29 PQG28 PGJ29 PGK28 OWN29 OWO28 OMR29 OMS28 OCV29 OCW28 NSZ29 NTA28 NJD29 NJE28 MZH29 MZI28 MPL29 MPM28 MFP29 MFQ28 LVT29 LVU28 LLX29 LLY28 LCB29 LCC28 KSF29 KSG28 KIJ29 KIK28 JYN29 JYO28 JOR29 JOS28 JEV29 JEW28 IUZ29 IVA28 ILD29 ILE28 IBH29 IBI28 HRL29 HRM28 HHP29 HHQ28 GXT29 GXU28 GNX29 GNY28 GEB29 GEC28 FUF29 FUG28 FKJ29 FKK28 FAN29 FAO28 EQR29 EQS28 EGV29 EGW28 DWZ29 DXA28 DND29 DNE28 DDH29 DDI28 CTL29 CTM28 CJP29 CJQ28 BZT29 BZU28 BPX29 BPY28 BGB29 BGC28 AWF29 AWG28 AMJ29 AMK28 ACN29 ACO28 SR29 SS28 IV29 IW28 WVH29 WVI28" xr:uid="{00000000-0002-0000-1800-000001000000}"/>
    <dataValidation allowBlank="1" showErrorMessage="1" sqref="B30:B36" xr:uid="{00000000-0002-0000-1800-000002000000}"/>
    <dataValidation allowBlank="1" showErrorMessage="1" prompt="If applicable, more than one mitigation option may be counted for a single blowdown event. " sqref="B38 B29:D29" xr:uid="{00000000-0002-0000-1800-000003000000}"/>
    <dataValidation type="decimal" operator="greaterThanOrEqual" allowBlank="1" showErrorMessage="1" sqref="C38" xr:uid="{00000000-0002-0000-1800-000004000000}">
      <formula1>0</formula1>
    </dataValidation>
    <dataValidation type="whole" operator="greaterThanOrEqual" allowBlank="1" showInputMessage="1" showErrorMessage="1" sqref="C10 C13 C18:C24" xr:uid="{00000000-0002-0000-1800-000005000000}">
      <formula1>0</formula1>
    </dataValidation>
    <dataValidation type="list" allowBlank="1" showErrorMessage="1" sqref="C30:C36" xr:uid="{00000000-0002-0000-1800-000006000000}">
      <formula1>reduction_quantification_methodology</formula1>
    </dataValidation>
  </dataValidations>
  <hyperlinks>
    <hyperlink ref="H4" location="ToC!B25" display="Return to Table of Contents" xr:uid="{00000000-0004-0000-1800-000000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1800-000001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6497" r:id="rId5" name="Option Button 1">
              <controlPr defaultSize="0" autoFill="0" autoLine="0" autoPict="0">
                <anchor moveWithCells="1">
                  <from>
                    <xdr:col>6</xdr:col>
                    <xdr:colOff>34506</xdr:colOff>
                    <xdr:row>0</xdr:row>
                    <xdr:rowOff>8626</xdr:rowOff>
                  </from>
                  <to>
                    <xdr:col>7</xdr:col>
                    <xdr:colOff>1587260</xdr:colOff>
                    <xdr:row>1</xdr:row>
                    <xdr:rowOff>25879</xdr:rowOff>
                  </to>
                </anchor>
              </controlPr>
            </control>
          </mc:Choice>
        </mc:AlternateContent>
        <mc:AlternateContent xmlns:mc="http://schemas.openxmlformats.org/markup-compatibility/2006">
          <mc:Choice Requires="x14">
            <control shapeId="106498" r:id="rId6" name="Option Button 2">
              <controlPr defaultSize="0" autoFill="0" autoLine="0" autoPict="0">
                <anchor moveWithCells="1">
                  <from>
                    <xdr:col>6</xdr:col>
                    <xdr:colOff>34506</xdr:colOff>
                    <xdr:row>1</xdr:row>
                    <xdr:rowOff>86264</xdr:rowOff>
                  </from>
                  <to>
                    <xdr:col>7</xdr:col>
                    <xdr:colOff>1466491</xdr:colOff>
                    <xdr:row>1</xdr:row>
                    <xdr:rowOff>379562</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2">
    <tabColor theme="1"/>
    <pageSetUpPr fitToPage="1"/>
  </sheetPr>
  <dimension ref="B1:O62"/>
  <sheetViews>
    <sheetView showGridLines="0" zoomScale="85" zoomScaleNormal="85" workbookViewId="0"/>
  </sheetViews>
  <sheetFormatPr defaultColWidth="9.125" defaultRowHeight="13.6" x14ac:dyDescent="0.2"/>
  <cols>
    <col min="1" max="1" width="4.625" style="18" customWidth="1"/>
    <col min="2" max="2" width="60.625" style="18" customWidth="1"/>
    <col min="3" max="3" width="30.625" style="17" customWidth="1"/>
    <col min="4" max="4" width="36" style="18" bestFit="1" customWidth="1"/>
    <col min="5" max="5" width="20.625" style="18" customWidth="1"/>
    <col min="6" max="14" width="9.125" style="18"/>
    <col min="15" max="15" width="9.125" style="18" hidden="1" customWidth="1"/>
    <col min="16" max="17" width="0" style="18" hidden="1" customWidth="1"/>
    <col min="18" max="16384" width="9.125" style="18"/>
  </cols>
  <sheetData>
    <row r="1" spans="2:15" s="26" customFormat="1" ht="19.55" customHeight="1" x14ac:dyDescent="0.25">
      <c r="B1" s="561" t="s">
        <v>552</v>
      </c>
      <c r="C1" s="561"/>
      <c r="D1" s="561"/>
      <c r="E1" s="561"/>
      <c r="F1" s="561"/>
      <c r="H1" s="12" t="s">
        <v>30</v>
      </c>
      <c r="O1" s="431">
        <v>0</v>
      </c>
    </row>
    <row r="2" spans="2:15" s="12" customFormat="1" ht="45" customHeight="1" x14ac:dyDescent="0.25">
      <c r="B2" s="562" t="s">
        <v>554</v>
      </c>
      <c r="C2" s="562"/>
      <c r="D2" s="562"/>
      <c r="E2" s="562"/>
      <c r="F2" s="562"/>
      <c r="H2" s="26" t="s">
        <v>31</v>
      </c>
    </row>
    <row r="3" spans="2:15" s="12" customFormat="1" ht="14.3" x14ac:dyDescent="0.25">
      <c r="B3" s="13" t="s">
        <v>2</v>
      </c>
      <c r="C3" s="563" t="s">
        <v>0</v>
      </c>
      <c r="D3" s="563"/>
      <c r="E3" s="27" t="s">
        <v>1</v>
      </c>
    </row>
    <row r="4" spans="2:15" s="63" customFormat="1" x14ac:dyDescent="0.25">
      <c r="B4" s="74" t="str">
        <f>IF(PartnerName&lt;&gt;"",PartnerName,"")</f>
        <v>SAMPLE PARTNER</v>
      </c>
      <c r="C4" s="564" t="str">
        <f>IF(FacilityName&lt;&gt;"",FacilityName,"")</f>
        <v>SAMPLE FACILITY</v>
      </c>
      <c r="D4" s="564"/>
      <c r="E4" s="75" t="str">
        <f>ReportYear</f>
        <v>20XX</v>
      </c>
      <c r="G4" s="116"/>
      <c r="H4" s="604" t="s">
        <v>61</v>
      </c>
      <c r="I4" s="604"/>
      <c r="J4" s="604"/>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16" customFormat="1" ht="18.350000000000001" x14ac:dyDescent="0.2">
      <c r="B6" s="113" t="s">
        <v>146</v>
      </c>
      <c r="C6" s="57" t="s">
        <v>209</v>
      </c>
    </row>
    <row r="7" spans="2:15" s="265" customFormat="1" ht="41.3" customHeight="1" x14ac:dyDescent="0.25">
      <c r="B7" s="266"/>
      <c r="C7" s="282" t="s">
        <v>520</v>
      </c>
      <c r="D7" s="414" t="s">
        <v>525</v>
      </c>
      <c r="E7" s="414" t="s">
        <v>85</v>
      </c>
      <c r="G7" s="270"/>
    </row>
    <row r="8" spans="2:15" s="16" customFormat="1" ht="9" customHeight="1" x14ac:dyDescent="0.25">
      <c r="B8" s="113"/>
      <c r="C8" s="49"/>
      <c r="D8" s="41"/>
      <c r="E8" s="53"/>
      <c r="G8" s="41"/>
    </row>
    <row r="9" spans="2:15" s="16" customFormat="1" ht="27.85" customHeight="1" x14ac:dyDescent="0.25">
      <c r="B9" s="117" t="s">
        <v>506</v>
      </c>
      <c r="C9" s="49"/>
      <c r="D9" s="41"/>
      <c r="E9" s="53"/>
      <c r="F9" s="12"/>
      <c r="G9" s="41"/>
    </row>
    <row r="10" spans="2:15" s="16" customFormat="1" ht="23.95" customHeight="1" thickBot="1" x14ac:dyDescent="0.3">
      <c r="B10" s="171" t="s">
        <v>210</v>
      </c>
      <c r="C10" s="49"/>
      <c r="D10" s="41"/>
      <c r="E10" s="53"/>
      <c r="G10" s="41"/>
    </row>
    <row r="11" spans="2:15" s="12" customFormat="1" ht="45.7" customHeight="1" x14ac:dyDescent="0.25">
      <c r="B11" s="685" t="s">
        <v>549</v>
      </c>
      <c r="C11" s="686"/>
      <c r="D11" s="111"/>
      <c r="E11" s="181"/>
    </row>
    <row r="12" spans="2:15" s="12" customFormat="1" ht="30.75" customHeight="1" x14ac:dyDescent="0.25">
      <c r="B12" s="687" t="s">
        <v>290</v>
      </c>
      <c r="C12" s="688"/>
      <c r="D12" s="105"/>
      <c r="E12" s="181"/>
    </row>
    <row r="13" spans="2:15" s="12" customFormat="1" ht="26.35" customHeight="1" x14ac:dyDescent="0.25">
      <c r="B13" s="689" t="s">
        <v>217</v>
      </c>
      <c r="C13" s="690"/>
      <c r="D13" s="105"/>
      <c r="E13" s="181"/>
    </row>
    <row r="14" spans="2:15" s="12" customFormat="1" ht="26.35" customHeight="1" thickBot="1" x14ac:dyDescent="0.3">
      <c r="B14" s="622" t="s">
        <v>212</v>
      </c>
      <c r="C14" s="623"/>
      <c r="D14" s="140"/>
      <c r="E14" s="181"/>
    </row>
    <row r="15" spans="2:15" s="12" customFormat="1" ht="17.7" thickBot="1" x14ac:dyDescent="0.3">
      <c r="B15" s="175"/>
      <c r="C15" s="166" t="s">
        <v>147</v>
      </c>
      <c r="D15" s="156" t="s">
        <v>211</v>
      </c>
      <c r="E15" s="181"/>
    </row>
    <row r="16" spans="2:15" s="12" customFormat="1" ht="30.75" customHeight="1" x14ac:dyDescent="0.25">
      <c r="B16" s="138" t="s">
        <v>213</v>
      </c>
      <c r="C16" s="92"/>
      <c r="D16" s="165"/>
    </row>
    <row r="17" spans="2:9" s="12" customFormat="1" ht="30.75" customHeight="1" x14ac:dyDescent="0.25">
      <c r="B17" s="143" t="s">
        <v>214</v>
      </c>
      <c r="C17" s="93"/>
      <c r="D17" s="129"/>
    </row>
    <row r="18" spans="2:9" s="12" customFormat="1" ht="30.75" customHeight="1" x14ac:dyDescent="0.25">
      <c r="B18" s="143" t="s">
        <v>215</v>
      </c>
      <c r="C18" s="93"/>
      <c r="D18" s="129"/>
    </row>
    <row r="19" spans="2:9" s="12" customFormat="1" ht="30.75" customHeight="1" thickBot="1" x14ac:dyDescent="0.3">
      <c r="B19" s="139" t="s">
        <v>216</v>
      </c>
      <c r="C19" s="94"/>
      <c r="D19" s="103"/>
    </row>
    <row r="20" spans="2:9" s="16" customFormat="1" ht="9" customHeight="1" x14ac:dyDescent="0.25">
      <c r="B20" s="113"/>
      <c r="C20" s="49"/>
      <c r="D20" s="41"/>
      <c r="E20" s="53"/>
      <c r="G20" s="41"/>
    </row>
    <row r="21" spans="2:9" s="16" customFormat="1" ht="23.95" customHeight="1" x14ac:dyDescent="0.25">
      <c r="B21" s="171" t="s">
        <v>289</v>
      </c>
      <c r="C21" s="49"/>
      <c r="D21" s="41"/>
      <c r="E21" s="53"/>
      <c r="G21" s="41"/>
    </row>
    <row r="22" spans="2:9" s="16" customFormat="1" ht="8.35" customHeight="1" thickBot="1" x14ac:dyDescent="0.3">
      <c r="B22" s="113"/>
      <c r="C22" s="49"/>
      <c r="D22" s="41"/>
      <c r="E22" s="53"/>
      <c r="G22" s="41"/>
    </row>
    <row r="23" spans="2:9" s="12" customFormat="1" ht="40.6" customHeight="1" x14ac:dyDescent="0.25">
      <c r="B23" s="685" t="s">
        <v>441</v>
      </c>
      <c r="C23" s="686"/>
      <c r="D23" s="111"/>
      <c r="E23" s="181"/>
    </row>
    <row r="24" spans="2:9" s="12" customFormat="1" ht="24.8" customHeight="1" x14ac:dyDescent="0.25">
      <c r="B24" s="689" t="s">
        <v>219</v>
      </c>
      <c r="C24" s="690"/>
      <c r="D24" s="104"/>
      <c r="E24" s="181"/>
    </row>
    <row r="25" spans="2:9" s="12" customFormat="1" ht="24.8" customHeight="1" x14ac:dyDescent="0.25">
      <c r="B25" s="689" t="s">
        <v>220</v>
      </c>
      <c r="C25" s="690"/>
      <c r="D25" s="104"/>
      <c r="E25" s="181"/>
    </row>
    <row r="26" spans="2:9" s="12" customFormat="1" ht="24.8" customHeight="1" x14ac:dyDescent="0.25">
      <c r="B26" s="689" t="s">
        <v>217</v>
      </c>
      <c r="C26" s="690"/>
      <c r="D26" s="105"/>
      <c r="E26" s="181"/>
    </row>
    <row r="27" spans="2:9" s="12" customFormat="1" ht="24.8" customHeight="1" thickBot="1" x14ac:dyDescent="0.3">
      <c r="B27" s="622" t="s">
        <v>212</v>
      </c>
      <c r="C27" s="623"/>
      <c r="D27" s="140"/>
      <c r="E27" s="181"/>
    </row>
    <row r="28" spans="2:9" s="12" customFormat="1" ht="17.7" thickBot="1" x14ac:dyDescent="0.3">
      <c r="B28" s="175"/>
      <c r="C28" s="166" t="s">
        <v>147</v>
      </c>
      <c r="D28" s="156" t="s">
        <v>211</v>
      </c>
    </row>
    <row r="29" spans="2:9" s="12" customFormat="1" ht="24.8" customHeight="1" x14ac:dyDescent="0.25">
      <c r="B29" s="200" t="s">
        <v>218</v>
      </c>
      <c r="C29" s="92"/>
      <c r="D29" s="165"/>
    </row>
    <row r="30" spans="2:9" s="199" customFormat="1" ht="28.55" customHeight="1" x14ac:dyDescent="0.25">
      <c r="B30" s="143" t="s">
        <v>214</v>
      </c>
      <c r="C30" s="93"/>
      <c r="D30" s="129"/>
      <c r="E30" s="681"/>
      <c r="F30" s="682"/>
      <c r="G30" s="682"/>
      <c r="H30" s="682"/>
      <c r="I30" s="682"/>
    </row>
    <row r="31" spans="2:9" s="12" customFormat="1" ht="24.8" customHeight="1" thickBot="1" x14ac:dyDescent="0.3">
      <c r="B31" s="139" t="s">
        <v>215</v>
      </c>
      <c r="C31" s="94"/>
      <c r="D31" s="103"/>
    </row>
    <row r="32" spans="2:9" s="16" customFormat="1" ht="8.35" customHeight="1" x14ac:dyDescent="0.25">
      <c r="B32" s="113"/>
      <c r="C32" s="49"/>
      <c r="D32" s="41"/>
      <c r="E32" s="53"/>
      <c r="G32" s="41"/>
    </row>
    <row r="33" spans="2:9" s="16" customFormat="1" ht="9" customHeight="1" x14ac:dyDescent="0.25">
      <c r="B33" s="201"/>
      <c r="C33" s="49"/>
      <c r="D33" s="41"/>
      <c r="E33" s="53"/>
      <c r="G33" s="41"/>
    </row>
    <row r="34" spans="2:9" s="16" customFormat="1" ht="27.85" customHeight="1" thickBot="1" x14ac:dyDescent="0.3">
      <c r="B34" s="202" t="s">
        <v>507</v>
      </c>
      <c r="C34" s="49"/>
      <c r="D34" s="41"/>
      <c r="E34" s="53"/>
      <c r="G34" s="41"/>
    </row>
    <row r="35" spans="2:9" s="12" customFormat="1" ht="27.7" customHeight="1" x14ac:dyDescent="0.25">
      <c r="B35" s="101" t="s">
        <v>330</v>
      </c>
      <c r="C35" s="99"/>
      <c r="E35" s="408" t="s">
        <v>62</v>
      </c>
    </row>
    <row r="36" spans="2:9" s="12" customFormat="1" ht="27.7" customHeight="1" thickBot="1" x14ac:dyDescent="0.3">
      <c r="B36" s="102" t="s">
        <v>12</v>
      </c>
      <c r="C36" s="107"/>
    </row>
    <row r="37" spans="2:9" s="16" customFormat="1" ht="9" customHeight="1" x14ac:dyDescent="0.25">
      <c r="B37" s="201"/>
      <c r="C37" s="49"/>
      <c r="D37" s="41"/>
      <c r="E37" s="53"/>
      <c r="G37" s="41"/>
    </row>
    <row r="38" spans="2:9" s="9" customFormat="1" ht="27.85" customHeight="1" thickBot="1" x14ac:dyDescent="0.35">
      <c r="B38" s="297" t="s">
        <v>592</v>
      </c>
      <c r="C38" s="115"/>
      <c r="D38" s="10"/>
      <c r="E38" s="10"/>
      <c r="F38" s="11"/>
      <c r="G38" s="10"/>
    </row>
    <row r="39" spans="2:9" s="12" customFormat="1" ht="32.299999999999997" customHeight="1" x14ac:dyDescent="0.25">
      <c r="B39" s="101" t="s">
        <v>221</v>
      </c>
      <c r="C39" s="99"/>
      <c r="D39" s="683"/>
      <c r="E39" s="684"/>
      <c r="F39" s="684"/>
      <c r="G39" s="684"/>
      <c r="H39" s="684"/>
      <c r="I39" s="684"/>
    </row>
    <row r="40" spans="2:9" s="12" customFormat="1" ht="30.1" customHeight="1" x14ac:dyDescent="0.25">
      <c r="B40" s="106" t="s">
        <v>222</v>
      </c>
      <c r="C40" s="355" t="str">
        <f>IF(SUM(C18,C31)&gt;0,SUM(C18,C31),"")</f>
        <v/>
      </c>
      <c r="D40" s="208" t="s">
        <v>536</v>
      </c>
    </row>
    <row r="41" spans="2:9" s="12" customFormat="1" ht="30.1" customHeight="1" thickBot="1" x14ac:dyDescent="0.3">
      <c r="B41" s="102" t="s">
        <v>223</v>
      </c>
      <c r="C41" s="107"/>
    </row>
    <row r="42" spans="2:9" s="16" customFormat="1" ht="8.35" customHeight="1" x14ac:dyDescent="0.25">
      <c r="B42" s="113"/>
      <c r="C42" s="49"/>
      <c r="D42" s="41"/>
      <c r="E42" s="53"/>
      <c r="G42" s="41"/>
    </row>
    <row r="43" spans="2:9" s="44" customFormat="1" ht="8.35" customHeight="1" x14ac:dyDescent="0.25">
      <c r="B43" s="162"/>
      <c r="C43" s="172"/>
      <c r="D43" s="72"/>
      <c r="E43" s="73"/>
      <c r="G43" s="72"/>
    </row>
    <row r="44" spans="2:9" s="16" customFormat="1" ht="9" customHeight="1" x14ac:dyDescent="0.25">
      <c r="B44" s="113"/>
      <c r="C44" s="49"/>
      <c r="D44" s="41"/>
      <c r="E44" s="53"/>
      <c r="G44" s="41"/>
    </row>
    <row r="45" spans="2:9" s="16" customFormat="1" ht="27.85" customHeight="1" thickBot="1" x14ac:dyDescent="0.3">
      <c r="B45" s="117" t="s">
        <v>508</v>
      </c>
      <c r="C45" s="49"/>
      <c r="D45" s="41"/>
      <c r="E45" s="408" t="s">
        <v>62</v>
      </c>
      <c r="F45" s="41"/>
    </row>
    <row r="46" spans="2:9" s="12" customFormat="1" ht="17.7" thickBot="1" x14ac:dyDescent="0.3">
      <c r="B46" s="256"/>
      <c r="C46" s="211" t="s">
        <v>147</v>
      </c>
      <c r="D46" s="241" t="s">
        <v>211</v>
      </c>
      <c r="E46" s="181"/>
    </row>
    <row r="47" spans="2:9" s="12" customFormat="1" ht="30.75" customHeight="1" x14ac:dyDescent="0.25">
      <c r="B47" s="138" t="s">
        <v>226</v>
      </c>
      <c r="C47" s="131"/>
      <c r="D47" s="173"/>
    </row>
    <row r="48" spans="2:9" s="12" customFormat="1" ht="30.75" customHeight="1" x14ac:dyDescent="0.25">
      <c r="B48" s="143" t="s">
        <v>227</v>
      </c>
      <c r="C48" s="81"/>
      <c r="D48" s="174"/>
    </row>
    <row r="49" spans="2:7" s="12" customFormat="1" ht="30.75" customHeight="1" x14ac:dyDescent="0.25">
      <c r="B49" s="143" t="s">
        <v>228</v>
      </c>
      <c r="C49" s="81"/>
      <c r="D49" s="129"/>
    </row>
    <row r="50" spans="2:7" s="12" customFormat="1" ht="30.75" customHeight="1" x14ac:dyDescent="0.25">
      <c r="B50" s="143" t="s">
        <v>224</v>
      </c>
      <c r="C50" s="81"/>
      <c r="D50" s="129"/>
    </row>
    <row r="51" spans="2:7" s="12" customFormat="1" ht="30.75" customHeight="1" thickBot="1" x14ac:dyDescent="0.3">
      <c r="B51" s="139" t="s">
        <v>225</v>
      </c>
      <c r="C51" s="130"/>
      <c r="D51" s="103"/>
    </row>
    <row r="52" spans="2:7" s="12" customFormat="1" ht="9" customHeight="1" x14ac:dyDescent="0.25">
      <c r="B52" s="403"/>
      <c r="C52" s="309"/>
      <c r="D52" s="309"/>
    </row>
    <row r="53" spans="2:7" s="9" customFormat="1" ht="27.85" customHeight="1" thickBot="1" x14ac:dyDescent="0.35">
      <c r="B53" s="297" t="s">
        <v>598</v>
      </c>
      <c r="C53" s="179"/>
      <c r="D53" s="10"/>
      <c r="E53" s="10"/>
      <c r="F53" s="11"/>
      <c r="G53" s="10"/>
    </row>
    <row r="54" spans="2:7" s="12" customFormat="1" ht="32.299999999999997" customHeight="1" x14ac:dyDescent="0.25">
      <c r="B54" s="101" t="s">
        <v>259</v>
      </c>
      <c r="C54" s="99"/>
    </row>
    <row r="55" spans="2:7" s="12" customFormat="1" ht="30.1" customHeight="1" thickBot="1" x14ac:dyDescent="0.3">
      <c r="B55" s="102" t="s">
        <v>223</v>
      </c>
      <c r="C55" s="107"/>
    </row>
    <row r="56" spans="2:7" s="16" customFormat="1" ht="8.35" customHeight="1" x14ac:dyDescent="0.25">
      <c r="B56" s="113"/>
      <c r="C56" s="49"/>
      <c r="D56" s="41"/>
      <c r="E56" s="53"/>
      <c r="G56" s="41"/>
    </row>
    <row r="57" spans="2:7" s="44" customFormat="1" ht="8.35" customHeight="1" x14ac:dyDescent="0.25">
      <c r="B57" s="162"/>
      <c r="C57" s="172"/>
      <c r="D57" s="72"/>
      <c r="E57" s="73"/>
      <c r="G57" s="72"/>
    </row>
    <row r="58" spans="2:7" s="16" customFormat="1" ht="9" customHeight="1" x14ac:dyDescent="0.25">
      <c r="B58" s="113"/>
      <c r="C58" s="49"/>
      <c r="D58" s="41"/>
      <c r="E58" s="53"/>
      <c r="G58" s="41"/>
    </row>
    <row r="59" spans="2:7" s="9" customFormat="1" ht="27.85" customHeight="1" x14ac:dyDescent="0.2">
      <c r="B59" s="557" t="s">
        <v>5</v>
      </c>
      <c r="C59" s="557"/>
      <c r="D59" s="10"/>
      <c r="E59" s="408" t="s">
        <v>62</v>
      </c>
      <c r="F59" s="10"/>
    </row>
    <row r="60" spans="2:7" s="9" customFormat="1" ht="35" customHeight="1" thickBot="1" x14ac:dyDescent="0.35">
      <c r="B60" s="568" t="s">
        <v>9</v>
      </c>
      <c r="C60" s="568"/>
      <c r="D60" s="28"/>
      <c r="E60" s="10"/>
      <c r="F60" s="11"/>
      <c r="G60" s="10"/>
    </row>
    <row r="61" spans="2:7" ht="64.2" customHeight="1" thickBot="1" x14ac:dyDescent="0.25">
      <c r="B61" s="566"/>
      <c r="C61" s="567"/>
    </row>
    <row r="62" spans="2:7" x14ac:dyDescent="0.2">
      <c r="C62" s="19"/>
    </row>
  </sheetData>
  <sheetProtection password="CA05" sheet="1" objects="1" scenarios="1"/>
  <mergeCells count="19">
    <mergeCell ref="B1:F1"/>
    <mergeCell ref="B2:F2"/>
    <mergeCell ref="C3:D3"/>
    <mergeCell ref="C4:D4"/>
    <mergeCell ref="H4:J4"/>
    <mergeCell ref="E30:I30"/>
    <mergeCell ref="D39:I39"/>
    <mergeCell ref="B61:C61"/>
    <mergeCell ref="B11:C11"/>
    <mergeCell ref="B12:C12"/>
    <mergeCell ref="B13:C13"/>
    <mergeCell ref="B23:C23"/>
    <mergeCell ref="B26:C26"/>
    <mergeCell ref="B27:C27"/>
    <mergeCell ref="B24:C24"/>
    <mergeCell ref="B25:C25"/>
    <mergeCell ref="B14:C14"/>
    <mergeCell ref="B59:C59"/>
    <mergeCell ref="B60:C60"/>
  </mergeCells>
  <conditionalFormatting sqref="D11 D13:D14 C16:D19 D23:D27 C29:D31 C39:C41 C35:C36">
    <cfRule type="expression" dxfId="25" priority="1">
      <formula>AND(NOT(IS_PRODUCTION),NOT(IS_GATHERING))</formula>
    </cfRule>
  </conditionalFormatting>
  <conditionalFormatting sqref="D11:D14 C16:D19 C29:D29 C31:D31 D23:D27 C47:C49 D49 C50:D50">
    <cfRule type="expression" dxfId="24" priority="19">
      <formula>GHGRP_Facility</formula>
    </cfRule>
  </conditionalFormatting>
  <conditionalFormatting sqref="C47:C51 D49:D51 C54:C55">
    <cfRule type="expression" dxfId="23" priority="9">
      <formula>NOT(IS_TRANSCOMPRESSION)</formula>
    </cfRule>
  </conditionalFormatting>
  <conditionalFormatting sqref="B61:C61">
    <cfRule type="expression" dxfId="22" priority="11">
      <formula>AND(NOT(IS_PRODUCTION),NOT(IS_GATHERING),NOT(IS_TRANSCOMPRESSION))</formula>
    </cfRule>
  </conditionalFormatting>
  <conditionalFormatting sqref="D12 D24 D25">
    <cfRule type="expression" dxfId="21" priority="4">
      <formula>NOT(IS_PRODUCTION)</formula>
    </cfRule>
  </conditionalFormatting>
  <conditionalFormatting sqref="C39">
    <cfRule type="expression" dxfId="20" priority="18">
      <formula>C39&gt;C29</formula>
    </cfRule>
  </conditionalFormatting>
  <conditionalFormatting sqref="C35:C36">
    <cfRule type="expression" dxfId="19" priority="2">
      <formula>NOT(IS_PRODUCTION)</formula>
    </cfRule>
  </conditionalFormatting>
  <conditionalFormatting sqref="D11:D14 C16:D19 D23:D27 C29:D31 C35:C36 C39:C41 C47:D51 C54:C55 B61">
    <cfRule type="expression" dxfId="18" priority="12">
      <formula>$O$1=2</formula>
    </cfRule>
  </conditionalFormatting>
  <conditionalFormatting sqref="C40">
    <cfRule type="cellIs" dxfId="17" priority="3" operator="equal">
      <formula>""</formula>
    </cfRule>
  </conditionalFormatting>
  <dataValidations count="7">
    <dataValidation operator="greaterThanOrEqual" allowBlank="1" showErrorMessage="1" prompt=" " sqref="C52:D52" xr:uid="{00000000-0002-0000-1900-000000000000}"/>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SS37:SS38 ACO7:ACO10 AMK7:AMK10 AWG7:AWG10 BGC7:BGC10 BPY7:BPY10 BZU7:BZU10 CJQ7:CJQ10 CTM7:CTM10 DDI7:DDI10 DNE7:DNE10 DXA7:DXA10 EGW7:EGW10 EQS7:EQS10 FAO7:FAO10 FKK7:FKK10 FUG7:FUG10 GEC7:GEC10 GNY7:GNY10 GXU7:GXU10 HHQ7:HHQ10 HRM7:HRM10 IBI7:IBI10 ILE7:ILE10 IVA7:IVA10 JEW7:JEW10 JOS7:JOS10 JYO7:JYO10 KIK7:KIK10 KSG7:KSG10 LCC7:LCC10 LLY7:LLY10 LVU7:LVU10 MFQ7:MFQ10 MPM7:MPM10 MZI7:MZI10 NJE7:NJE10 NTA7:NTA10 OCW7:OCW10 OMS7:OMS10 OWO7:OWO10 PGK7:PGK10 PQG7:PQG10 QAC7:QAC10 QJY7:QJY10 QTU7:QTU10 RDQ7:RDQ10 RNM7:RNM10 RXI7:RXI10 SHE7:SHE10 SRA7:SRA10 TAW7:TAW10 TKS7:TKS10 TUO7:TUO10 UEK7:UEK10 UOG7:UOG10 UYC7:UYC10 VHY7:VHY10 VRU7:VRU10 WBQ7:WBQ10 WLM7:WLM10 WVI7:WVI10 SS7:SS10 IW7:IW10 B9:B10 B59:B60 IW37:IW38 B38 WVI37:WVI38 WLM37:WLM38 WBQ37:WBQ38 VRU37:VRU38 VHY37:VHY38 UYC37:UYC38 UOG37:UOG38 UEK37:UEK38 TUO37:TUO38 TKS37:TKS38 TAW37:TAW38 SRA37:SRA38 SHE37:SHE38 RXI37:RXI38 RNM37:RNM38 RDQ37:RDQ38 QTU37:QTU38 QJY37:QJY38 QAC37:QAC38 PQG37:PQG38 PGK37:PGK38 OWO37:OWO38 OMS37:OMS38 OCW37:OCW38 NTA37:NTA38 NJE37:NJE38 MZI37:MZI38 MPM37:MPM38 MFQ37:MFQ38 LVU37:LVU38 LLY37:LLY38 LCC37:LCC38 KSG37:KSG38 KIK37:KIK38 JYO37:JYO38 JOS37:JOS38 JEW37:JEW38 IVA37:IVA38 ILE37:ILE38 IBI37:IBI38 HRM37:HRM38 HHQ37:HHQ38 GXU37:GXU38 GNY37:GNY38 GEC37:GEC38 FUG37:FUG38 FKK37:FKK38 FAO37:FAO38 EQS37:EQS38 EGW37:EGW38 DXA37:DXA38 DNE37:DNE38 DDI37:DDI38 CTM37:CTM38 CJQ37:CJQ38 BZU37:BZU38 BPY37:BPY38 BGC37:BGC38 AWG37:AWG38 AMK37:AMK38 B34 B21 AMK20:AMK22 AWG20:AWG22 BGC20:BGC22 BPY20:BPY22 BZU20:BZU22 CJQ20:CJQ22 CTM20:CTM22 DDI20:DDI22 DNE20:DNE22 DXA20:DXA22 EGW20:EGW22 EQS20:EQS22 FAO20:FAO22 FKK20:FKK22 FUG20:FUG22 GEC20:GEC22 GNY20:GNY22 GXU20:GXU22 HHQ20:HHQ22 HRM20:HRM22 IBI20:IBI22 ILE20:ILE22 IVA20:IVA22 JEW20:JEW22 JOS20:JOS22 JYO20:JYO22 KIK20:KIK22 KSG20:KSG22 LCC20:LCC22 LLY20:LLY22 LVU20:LVU22 MFQ20:MFQ22 MPM20:MPM22 MZI20:MZI22 NJE20:NJE22 NTA20:NTA22 OCW20:OCW22 OMS20:OMS22 OWO20:OWO22 PGK20:PGK22 PQG20:PQG22 QAC20:QAC22 QJY20:QJY22 QTU20:QTU22 RDQ20:RDQ22 RNM20:RNM22 RXI20:RXI22 SHE20:SHE22 SRA20:SRA22 TAW20:TAW22 TKS20:TKS22 TUO20:TUO22 UEK20:UEK22 UOG20:UOG22 UYC20:UYC22 VHY20:VHY22 VRU20:VRU22 WBQ20:WBQ22 WLM20:WLM22 WVI20:WVI22 IW20:IW22 SS20:SS22 ACO20:ACO22 WVI42:WVI45 B45 IW42:IW45 SS42:SS45 ACO42:ACO45 AMK42:AMK45 AWG42:AWG45 BGC42:BGC45 BPY42:BPY45 BZU42:BZU45 CJQ42:CJQ45 CTM42:CTM45 DDI42:DDI45 DNE42:DNE45 DXA42:DXA45 EGW42:EGW45 EQS42:EQS45 FAO42:FAO45 FKK42:FKK45 FUG42:FUG45 GEC42:GEC45 GNY42:GNY45 GXU42:GXU45 HHQ42:HHQ45 HRM42:HRM45 IBI42:IBI45 ILE42:ILE45 IVA42:IVA45 JEW42:JEW45 JOS42:JOS45 JYO42:JYO45 KIK42:KIK45 KSG42:KSG45 LCC42:LCC45 LLY42:LLY45 LVU42:LVU45 MFQ42:MFQ45 MPM42:MPM45 MZI42:MZI45 NJE42:NJE45 NTA42:NTA45 OCW42:OCW45 OMS42:OMS45 OWO42:OWO45 PGK42:PGK45 PQG42:PQG45 QAC42:QAC45 QJY42:QJY45 QTU42:QTU45 RDQ42:RDQ45 RNM42:RNM45 RXI42:RXI45 SHE42:SHE45 SRA42:SRA45 TAW42:TAW45 TKS42:TKS45 TUO42:TUO45 UEK42:UEK45 UOG42:UOG45 UYC42:UYC45 VHY42:VHY45 VRU42:VRU45 WBQ42:WBQ45 WLM42:WLM45 SS56:SS60 ACO56:ACO60 AMK56:AMK60 AWG56:AWG60 BGC56:BGC60 BPY56:BPY60 BZU56:BZU60 CJQ56:CJQ60 CTM56:CTM60 DDI56:DDI60 DNE56:DNE60 DXA56:DXA60 EGW56:EGW60 EQS56:EQS60 FAO56:FAO60 FKK56:FKK60 FUG56:FUG60 GEC56:GEC60 GNY56:GNY60 GXU56:GXU60 HHQ56:HHQ60 HRM56:HRM60 IBI56:IBI60 ILE56:ILE60 IVA56:IVA60 JEW56:JEW60 JOS56:JOS60 JYO56:JYO60 KIK56:KIK60 KSG56:KSG60 LCC56:LCC60 LLY56:LLY60 LVU56:LVU60 MFQ56:MFQ60 MPM56:MPM60 MZI56:MZI60 NJE56:NJE60 NTA56:NTA60 OCW56:OCW60 OMS56:OMS60 OWO56:OWO60 PGK56:PGK60 PQG56:PQG60 QAC56:QAC60 QJY56:QJY60 QTU56:QTU60 RDQ56:RDQ60 RNM56:RNM60 RXI56:RXI60 SHE56:SHE60 SRA56:SRA60 TAW56:TAW60 TKS56:TKS60 TUO56:TUO60 UEK56:UEK60 UOG56:UOG60 UYC56:UYC60 VHY56:VHY60 VRU56:VRU60 WBQ56:WBQ60 WLM56:WLM60 WVI56:WVI60 IW56:IW60 ACO53 SS53 B53 IW53 WVI53 WLM53 WBQ53 VRU53 VHY53 UYC53 UOG53 UEK53 TUO53 TKS53 TAW53 SRA53 SHE53 RXI53 RNM53 RDQ53 QTU53 QJY53 QAC53 PQG53 PGK53 OWO53 OMS53 OCW53 NTA53 NJE53 MZI53 MPM53 MFQ53 LVU53 LLY53 LCC53 KSG53 KIK53 JYO53 JOS53 JEW53 IVA53 ILE53 IBI53 HRM53 HHQ53 GXU53 GNY53 GEC53 FUG53 FKK53 FAO53 EQS53 EGW53 DXA53 DNE53 DDI53 CTM53 CJQ53 BZU53 BPY53 BGC53 AWG53 AMK53 AMK32:AMK34 AWG32:AWG34 BGC32:BGC34 BPY32:BPY34 BZU32:BZU34 CJQ32:CJQ34 CTM32:CTM34 DDI32:DDI34 DNE32:DNE34 DXA32:DXA34 EGW32:EGW34 EQS32:EQS34 FAO32:FAO34 FKK32:FKK34 FUG32:FUG34 GEC32:GEC34 GNY32:GNY34 GXU32:GXU34 HHQ32:HHQ34 HRM32:HRM34 IBI32:IBI34 ILE32:ILE34 IVA32:IVA34 JEW32:JEW34 JOS32:JOS34 JYO32:JYO34 KIK32:KIK34 KSG32:KSG34 LCC32:LCC34 LLY32:LLY34 LVU32:LVU34 MFQ32:MFQ34 MPM32:MPM34 MZI32:MZI34 NJE32:NJE34 NTA32:NTA34 OCW32:OCW34 OMS32:OMS34 OWO32:OWO34 PGK32:PGK34 PQG32:PQG34 QAC32:QAC34 QJY32:QJY34 QTU32:QTU34 RDQ32:RDQ34 RNM32:RNM34 RXI32:RXI34 SHE32:SHE34 SRA32:SRA34 TAW32:TAW34 TKS32:TKS34 TUO32:TUO34 UEK32:UEK34 UOG32:UOG34 UYC32:UYC34 VHY32:VHY34 VRU32:VRU34 WBQ32:WBQ34 WLM32:WLM34 WVI32:WVI34 IW32:IW34 SS32:SS34 ACO32:ACO34 ACO37:ACO38" xr:uid="{00000000-0002-0000-1900-000001000000}"/>
    <dataValidation type="whole" operator="greaterThanOrEqual" allowBlank="1" showErrorMessage="1" prompt=" " sqref="C16:C19 D24:D26 C35 C54 C47:C51 C29:C31 D12:D13" xr:uid="{00000000-0002-0000-1900-000002000000}">
      <formula1>0</formula1>
    </dataValidation>
    <dataValidation type="decimal" operator="greaterThanOrEqual" allowBlank="1" showErrorMessage="1" prompt=" " sqref="D11 D14 D16:D19 D27 D29:D31 C41 D47:D51 C55 C36 D23" xr:uid="{00000000-0002-0000-1900-000003000000}">
      <formula1>0</formula1>
    </dataValidation>
    <dataValidation type="whole" operator="greaterThanOrEqual" allowBlank="1" showErrorMessage="1" error="This value should be a subset of the tanks reported in cell C29; the value in this cell cannot be greater than that in C29." prompt=" " sqref="C39" xr:uid="{00000000-0002-0000-1900-000004000000}">
      <formula1>0</formula1>
    </dataValidation>
    <dataValidation allowBlank="1" showErrorMessage="1" sqref="B35:B36" xr:uid="{00000000-0002-0000-1900-000005000000}"/>
    <dataValidation type="whole" operator="greaterThanOrEqual" allowBlank="1" showInputMessage="1" showErrorMessage="1" prompt="This cell will automatically calculate the total number of tanks routed to flare, summing the values in cells C18 and C31" sqref="C40" xr:uid="{00000000-0002-0000-1900-000006000000}">
      <formula1>0</formula1>
    </dataValidation>
  </dataValidations>
  <hyperlinks>
    <hyperlink ref="H4" location="ToC!A9" display="Return to Table of Contents" xr:uid="{00000000-0004-0000-1900-000000000000}"/>
    <hyperlink ref="H4:J4" location="ToC!B26" display="Return to Table of Contents" xr:uid="{00000000-0004-0000-1900-000001000000}"/>
    <hyperlink ref="E45" location="'Storage Tank Venting'!B6" display="Return to top" xr:uid="{00000000-0004-0000-1900-000002000000}"/>
    <hyperlink ref="D7" location="'Storage Tank Venting'!D11" display="Production or Gathering &amp; Boostong" xr:uid="{00000000-0004-0000-1900-000003000000}"/>
    <hyperlink ref="E7" location="'Storage Tank Venting'!C47" display="Transmission Compression" xr:uid="{00000000-0004-0000-1900-000004000000}"/>
    <hyperlink ref="E35" location="'Storage Tank Venting'!B6" display="Return to top" xr:uid="{00000000-0004-0000-1900-000005000000}"/>
    <hyperlink ref="E59" location="'Storage Tank Venting'!B6" display="Return to top" xr:uid="{00000000-0004-0000-1900-000006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1900-000007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14689" r:id="rId5" name="Option Button 1">
              <controlPr defaultSize="0" autoFill="0" autoLine="0" autoPict="0">
                <anchor moveWithCells="1">
                  <from>
                    <xdr:col>6</xdr:col>
                    <xdr:colOff>301925</xdr:colOff>
                    <xdr:row>0</xdr:row>
                    <xdr:rowOff>0</xdr:rowOff>
                  </from>
                  <to>
                    <xdr:col>9</xdr:col>
                    <xdr:colOff>370936</xdr:colOff>
                    <xdr:row>1</xdr:row>
                    <xdr:rowOff>34506</xdr:rowOff>
                  </to>
                </anchor>
              </controlPr>
            </control>
          </mc:Choice>
        </mc:AlternateContent>
        <mc:AlternateContent xmlns:mc="http://schemas.openxmlformats.org/markup-compatibility/2006">
          <mc:Choice Requires="x14">
            <control shapeId="114690" r:id="rId6" name="Option Button 2">
              <controlPr defaultSize="0" autoFill="0" autoLine="0" autoPict="0">
                <anchor moveWithCells="1">
                  <from>
                    <xdr:col>6</xdr:col>
                    <xdr:colOff>301925</xdr:colOff>
                    <xdr:row>1</xdr:row>
                    <xdr:rowOff>120770</xdr:rowOff>
                  </from>
                  <to>
                    <xdr:col>9</xdr:col>
                    <xdr:colOff>181155</xdr:colOff>
                    <xdr:row>1</xdr:row>
                    <xdr:rowOff>362309</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
    <tabColor theme="1"/>
    <pageSetUpPr fitToPage="1"/>
  </sheetPr>
  <dimension ref="B1:Q92"/>
  <sheetViews>
    <sheetView showGridLines="0" zoomScale="85" zoomScaleNormal="85" workbookViewId="0"/>
  </sheetViews>
  <sheetFormatPr defaultColWidth="9.125" defaultRowHeight="13.6" x14ac:dyDescent="0.2"/>
  <cols>
    <col min="1" max="1" width="4.625" style="18" customWidth="1"/>
    <col min="2" max="2" width="60.625" style="18" customWidth="1"/>
    <col min="3" max="3" width="44.125" style="17" customWidth="1"/>
    <col min="4" max="4" width="30.625" style="18" customWidth="1"/>
    <col min="5" max="5" width="25.375" style="18" customWidth="1"/>
    <col min="6" max="6" width="18.375" style="18" customWidth="1"/>
    <col min="7" max="7" width="3.625" style="18" customWidth="1"/>
    <col min="8" max="8" width="51.625" style="18" customWidth="1"/>
    <col min="9" max="12" width="9.125" style="18"/>
    <col min="13" max="13" width="16" style="18" customWidth="1"/>
    <col min="14" max="14" width="9" style="18" customWidth="1"/>
    <col min="15" max="17" width="9" style="18" hidden="1" customWidth="1"/>
    <col min="18" max="18" width="9" style="18" customWidth="1"/>
    <col min="19" max="16384" width="9.125" style="18"/>
  </cols>
  <sheetData>
    <row r="1" spans="2:15" s="26" customFormat="1" ht="19.55" customHeight="1" x14ac:dyDescent="0.25">
      <c r="B1" s="561" t="s">
        <v>552</v>
      </c>
      <c r="C1" s="561"/>
      <c r="D1" s="561"/>
      <c r="E1" s="561"/>
      <c r="F1" s="561"/>
      <c r="G1" s="31"/>
      <c r="H1" s="12" t="s">
        <v>556</v>
      </c>
      <c r="O1" s="461">
        <v>0</v>
      </c>
    </row>
    <row r="2" spans="2:15" s="12" customFormat="1" ht="40.6" customHeight="1" x14ac:dyDescent="0.25">
      <c r="B2" s="562" t="s">
        <v>553</v>
      </c>
      <c r="C2" s="562"/>
      <c r="D2" s="562"/>
      <c r="E2" s="562"/>
      <c r="F2" s="562"/>
      <c r="G2" s="440"/>
      <c r="H2" s="26" t="s">
        <v>557</v>
      </c>
      <c r="J2" s="347"/>
      <c r="K2" s="26"/>
      <c r="L2" s="26"/>
      <c r="M2" s="26"/>
      <c r="O2" s="461"/>
    </row>
    <row r="3" spans="2:15" s="12" customFormat="1" ht="21.75" customHeight="1" x14ac:dyDescent="0.25">
      <c r="B3" s="13" t="s">
        <v>2</v>
      </c>
      <c r="C3" s="563" t="s">
        <v>0</v>
      </c>
      <c r="D3" s="563"/>
      <c r="E3" s="27" t="s">
        <v>1</v>
      </c>
      <c r="G3" s="31"/>
      <c r="H3" s="691" t="s">
        <v>558</v>
      </c>
      <c r="I3" s="691"/>
      <c r="J3" s="691"/>
      <c r="K3" s="691"/>
      <c r="L3" s="691"/>
      <c r="M3" s="691"/>
      <c r="O3" s="461">
        <v>0</v>
      </c>
    </row>
    <row r="4" spans="2:15" s="63" customFormat="1" ht="18.7" customHeight="1" x14ac:dyDescent="0.2">
      <c r="B4" s="74" t="str">
        <f>IF(PartnerName&lt;&gt;"",PartnerName,"")</f>
        <v>SAMPLE PARTNER</v>
      </c>
      <c r="C4" s="564" t="str">
        <f>IF(FacilityName&lt;&gt;"",FacilityName,"")</f>
        <v>SAMPLE FACILITY</v>
      </c>
      <c r="D4" s="564"/>
      <c r="E4" s="75" t="str">
        <f>ReportYear</f>
        <v>20XX</v>
      </c>
      <c r="G4" s="462"/>
      <c r="H4" s="692" t="s">
        <v>572</v>
      </c>
      <c r="I4" s="692"/>
      <c r="J4" s="692"/>
      <c r="K4" s="692"/>
      <c r="L4" s="692"/>
      <c r="M4" s="692"/>
      <c r="O4" s="470"/>
    </row>
    <row r="5" spans="2:15" s="16" customFormat="1" ht="14.3" customHeight="1" x14ac:dyDescent="0.25">
      <c r="B5" s="25" t="str">
        <f>IFERROR(IF(_xlfn.SINGLE(Segment_Selection)=TRUE,IF(_xlfn.SINGLE(Segment_Distribution)=TRUE,"","This source is not required to be reported for the industry segment selected"),""),"")</f>
        <v/>
      </c>
      <c r="C5" s="20"/>
      <c r="G5" s="276"/>
      <c r="O5" s="471"/>
    </row>
    <row r="6" spans="2:15" s="63" customFormat="1" ht="57.75" customHeight="1" x14ac:dyDescent="0.25">
      <c r="B6" s="415" t="s">
        <v>261</v>
      </c>
      <c r="C6" s="416" t="s">
        <v>108</v>
      </c>
      <c r="E6" s="417"/>
      <c r="G6" s="462"/>
      <c r="H6" s="693" t="s">
        <v>567</v>
      </c>
      <c r="I6" s="693"/>
      <c r="J6" s="693"/>
      <c r="K6" s="693"/>
      <c r="L6" s="693"/>
      <c r="M6" s="693"/>
      <c r="O6" s="470">
        <v>0</v>
      </c>
    </row>
    <row r="7" spans="2:15" s="265" customFormat="1" ht="76.599999999999994" customHeight="1" x14ac:dyDescent="0.3">
      <c r="B7" s="421"/>
      <c r="C7" s="411" t="s">
        <v>537</v>
      </c>
      <c r="D7" s="422" t="s">
        <v>509</v>
      </c>
      <c r="E7" s="422" t="s">
        <v>510</v>
      </c>
      <c r="F7" s="422" t="s">
        <v>511</v>
      </c>
      <c r="H7" s="694" t="s">
        <v>566</v>
      </c>
      <c r="I7" s="694"/>
      <c r="J7" s="694"/>
      <c r="K7" s="694"/>
      <c r="L7" s="694"/>
      <c r="M7" s="694"/>
      <c r="O7" s="472">
        <v>0</v>
      </c>
    </row>
    <row r="8" spans="2:15" s="9" customFormat="1" ht="9" customHeight="1" x14ac:dyDescent="0.3">
      <c r="B8" s="113"/>
      <c r="C8" s="113"/>
      <c r="D8" s="10"/>
      <c r="E8" s="10"/>
      <c r="F8" s="11"/>
      <c r="G8" s="10"/>
    </row>
    <row r="9" spans="2:15" s="9" customFormat="1" ht="27.85" customHeight="1" thickBot="1" x14ac:dyDescent="0.35">
      <c r="B9" s="297" t="s">
        <v>497</v>
      </c>
      <c r="C9" s="160"/>
      <c r="D9" s="10"/>
      <c r="E9" s="10"/>
      <c r="F9" s="11"/>
      <c r="H9" s="454" t="s">
        <v>61</v>
      </c>
    </row>
    <row r="10" spans="2:15" s="12" customFormat="1" ht="26.35" customHeight="1" x14ac:dyDescent="0.25">
      <c r="B10" s="132" t="s">
        <v>229</v>
      </c>
      <c r="C10" s="87"/>
      <c r="E10" s="114"/>
      <c r="F10" s="114"/>
      <c r="G10" s="114"/>
      <c r="H10" s="114"/>
      <c r="I10" s="114"/>
    </row>
    <row r="11" spans="2:15" s="12" customFormat="1" ht="26.35" customHeight="1" thickBot="1" x14ac:dyDescent="0.3">
      <c r="B11" s="158" t="s">
        <v>12</v>
      </c>
      <c r="C11" s="103"/>
      <c r="E11" s="114"/>
      <c r="F11" s="114"/>
      <c r="G11" s="114"/>
      <c r="H11" s="114"/>
      <c r="I11" s="114"/>
    </row>
    <row r="12" spans="2:15" s="9" customFormat="1" ht="9" customHeight="1" x14ac:dyDescent="0.3">
      <c r="B12" s="297"/>
      <c r="C12" s="160"/>
      <c r="D12" s="10"/>
      <c r="E12" s="10"/>
      <c r="F12" s="11"/>
      <c r="G12" s="10"/>
    </row>
    <row r="13" spans="2:15" s="9" customFormat="1" ht="27.85" customHeight="1" thickBot="1" x14ac:dyDescent="0.35">
      <c r="B13" s="297" t="s">
        <v>593</v>
      </c>
      <c r="C13" s="296"/>
      <c r="D13" s="10"/>
      <c r="E13" s="10"/>
      <c r="F13" s="11"/>
      <c r="G13" s="10"/>
    </row>
    <row r="14" spans="2:15" s="9" customFormat="1" ht="28.55" x14ac:dyDescent="0.2">
      <c r="B14" s="229" t="s">
        <v>55</v>
      </c>
      <c r="C14" s="223" t="s">
        <v>336</v>
      </c>
      <c r="D14" s="695" t="s">
        <v>337</v>
      </c>
      <c r="E14" s="695"/>
      <c r="F14" s="696"/>
    </row>
    <row r="15" spans="2:15" s="12" customFormat="1" ht="24.8" customHeight="1" x14ac:dyDescent="0.25">
      <c r="B15" s="170"/>
      <c r="C15" s="215"/>
      <c r="D15" s="577"/>
      <c r="E15" s="577"/>
      <c r="F15" s="574"/>
    </row>
    <row r="16" spans="2:15" s="12" customFormat="1" ht="24.8" customHeight="1" x14ac:dyDescent="0.25">
      <c r="B16" s="170"/>
      <c r="C16" s="215"/>
      <c r="D16" s="577"/>
      <c r="E16" s="577"/>
      <c r="F16" s="574"/>
    </row>
    <row r="17" spans="2:9" s="12" customFormat="1" ht="24.8" customHeight="1" x14ac:dyDescent="0.25">
      <c r="B17" s="170"/>
      <c r="C17" s="215"/>
      <c r="D17" s="577"/>
      <c r="E17" s="577"/>
      <c r="F17" s="574"/>
    </row>
    <row r="18" spans="2:9" s="12" customFormat="1" ht="24.8" customHeight="1" x14ac:dyDescent="0.25">
      <c r="B18" s="170"/>
      <c r="C18" s="215"/>
      <c r="D18" s="577"/>
      <c r="E18" s="577"/>
      <c r="F18" s="574"/>
    </row>
    <row r="19" spans="2:9" s="12" customFormat="1" ht="24.8" customHeight="1" x14ac:dyDescent="0.25">
      <c r="B19" s="170"/>
      <c r="C19" s="215"/>
      <c r="D19" s="577"/>
      <c r="E19" s="577"/>
      <c r="F19" s="574"/>
    </row>
    <row r="20" spans="2:9" s="12" customFormat="1" ht="24.8" customHeight="1" x14ac:dyDescent="0.25">
      <c r="B20" s="170"/>
      <c r="C20" s="215"/>
      <c r="D20" s="577"/>
      <c r="E20" s="577"/>
      <c r="F20" s="574"/>
    </row>
    <row r="21" spans="2:9" s="12" customFormat="1" ht="24.8" customHeight="1" thickBot="1" x14ac:dyDescent="0.3">
      <c r="B21" s="194"/>
      <c r="C21" s="218"/>
      <c r="D21" s="578"/>
      <c r="E21" s="578"/>
      <c r="F21" s="576"/>
    </row>
    <row r="22" spans="2:9" s="16" customFormat="1" ht="12.1" customHeight="1" thickBot="1" x14ac:dyDescent="0.25"/>
    <row r="23" spans="2:9" ht="17.7" thickBot="1" x14ac:dyDescent="0.25">
      <c r="B23" s="210" t="s">
        <v>338</v>
      </c>
      <c r="C23" s="220"/>
    </row>
    <row r="24" spans="2:9" s="16" customFormat="1" ht="7.5" customHeight="1" x14ac:dyDescent="0.2"/>
    <row r="25" spans="2:9" s="44" customFormat="1" ht="10.55" customHeight="1" x14ac:dyDescent="0.2"/>
    <row r="26" spans="2:9" s="16" customFormat="1" ht="9" customHeight="1" x14ac:dyDescent="0.2"/>
    <row r="27" spans="2:9" s="9" customFormat="1" ht="27.85" customHeight="1" thickBot="1" x14ac:dyDescent="0.35">
      <c r="B27" s="297" t="s">
        <v>498</v>
      </c>
      <c r="C27" s="160"/>
      <c r="D27" s="404" t="s">
        <v>466</v>
      </c>
      <c r="E27" s="10"/>
      <c r="F27" s="11"/>
      <c r="G27" s="10"/>
    </row>
    <row r="28" spans="2:9" s="12" customFormat="1" ht="18" customHeight="1" thickBot="1" x14ac:dyDescent="0.3">
      <c r="B28" s="569" t="s">
        <v>230</v>
      </c>
      <c r="C28" s="570"/>
      <c r="E28" s="114"/>
      <c r="F28" s="114"/>
      <c r="G28" s="114"/>
      <c r="H28" s="114"/>
      <c r="I28" s="114"/>
    </row>
    <row r="29" spans="2:9" s="12" customFormat="1" ht="22.6" customHeight="1" x14ac:dyDescent="0.25">
      <c r="B29" s="101" t="s">
        <v>231</v>
      </c>
      <c r="C29" s="104"/>
      <c r="E29" s="114"/>
      <c r="F29" s="114"/>
      <c r="G29" s="114"/>
      <c r="H29" s="114"/>
      <c r="I29" s="114"/>
    </row>
    <row r="30" spans="2:9" s="12" customFormat="1" ht="22.6" customHeight="1" x14ac:dyDescent="0.25">
      <c r="B30" s="106" t="s">
        <v>232</v>
      </c>
      <c r="C30" s="105"/>
      <c r="E30" s="114"/>
      <c r="F30" s="114"/>
      <c r="G30" s="114"/>
      <c r="H30" s="114"/>
      <c r="I30" s="114"/>
    </row>
    <row r="31" spans="2:9" s="12" customFormat="1" ht="22.6" customHeight="1" x14ac:dyDescent="0.25">
      <c r="B31" s="106" t="s">
        <v>233</v>
      </c>
      <c r="C31" s="105"/>
      <c r="E31" s="114"/>
      <c r="F31" s="114"/>
      <c r="G31" s="114"/>
      <c r="H31" s="114"/>
      <c r="I31" s="114"/>
    </row>
    <row r="32" spans="2:9" s="12" customFormat="1" ht="22.6" customHeight="1" thickBot="1" x14ac:dyDescent="0.3">
      <c r="B32" s="102" t="s">
        <v>12</v>
      </c>
      <c r="C32" s="140"/>
      <c r="E32" s="114"/>
      <c r="F32" s="114"/>
      <c r="G32" s="114"/>
      <c r="H32" s="114"/>
      <c r="I32" s="114"/>
    </row>
    <row r="33" spans="2:9" s="12" customFormat="1" ht="18" customHeight="1" thickBot="1" x14ac:dyDescent="0.3">
      <c r="B33" s="569" t="s">
        <v>253</v>
      </c>
      <c r="C33" s="570"/>
      <c r="E33" s="159"/>
      <c r="F33" s="159"/>
      <c r="G33" s="159"/>
      <c r="H33" s="159"/>
      <c r="I33" s="159"/>
    </row>
    <row r="34" spans="2:9" s="12" customFormat="1" ht="23.95" customHeight="1" x14ac:dyDescent="0.25">
      <c r="B34" s="101" t="s">
        <v>234</v>
      </c>
      <c r="C34" s="104"/>
      <c r="E34" s="159"/>
      <c r="F34" s="159"/>
      <c r="G34" s="159"/>
      <c r="H34" s="159"/>
      <c r="I34" s="159"/>
    </row>
    <row r="35" spans="2:9" s="12" customFormat="1" ht="23.95" customHeight="1" x14ac:dyDescent="0.25">
      <c r="B35" s="106" t="s">
        <v>232</v>
      </c>
      <c r="C35" s="105"/>
      <c r="E35" s="159"/>
      <c r="F35" s="159"/>
      <c r="G35" s="159"/>
      <c r="H35" s="159"/>
      <c r="I35" s="159"/>
    </row>
    <row r="36" spans="2:9" s="12" customFormat="1" ht="23.95" customHeight="1" x14ac:dyDescent="0.25">
      <c r="B36" s="106" t="s">
        <v>235</v>
      </c>
      <c r="C36" s="105"/>
      <c r="E36" s="159"/>
      <c r="F36" s="159"/>
      <c r="G36" s="159"/>
      <c r="H36" s="159"/>
      <c r="I36" s="159"/>
    </row>
    <row r="37" spans="2:9" s="12" customFormat="1" ht="23.95" customHeight="1" thickBot="1" x14ac:dyDescent="0.3">
      <c r="B37" s="102" t="s">
        <v>12</v>
      </c>
      <c r="C37" s="107"/>
      <c r="E37" s="114"/>
      <c r="F37" s="114"/>
      <c r="G37" s="114"/>
      <c r="H37" s="114"/>
      <c r="I37" s="114"/>
    </row>
    <row r="38" spans="2:9" s="16" customFormat="1" ht="9" customHeight="1" x14ac:dyDescent="0.2"/>
    <row r="39" spans="2:9" s="9" customFormat="1" ht="27.85" customHeight="1" thickBot="1" x14ac:dyDescent="0.35">
      <c r="B39" s="297" t="s">
        <v>594</v>
      </c>
      <c r="C39" s="160"/>
      <c r="D39" s="10"/>
      <c r="E39" s="10"/>
      <c r="F39" s="11"/>
      <c r="G39" s="10"/>
    </row>
    <row r="40" spans="2:9" s="12" customFormat="1" ht="33.799999999999997" customHeight="1" x14ac:dyDescent="0.25">
      <c r="B40" s="101" t="s">
        <v>236</v>
      </c>
      <c r="C40" s="99"/>
      <c r="E40" s="114"/>
      <c r="F40" s="114"/>
      <c r="G40" s="114"/>
      <c r="H40" s="114"/>
      <c r="I40" s="114"/>
    </row>
    <row r="41" spans="2:9" s="12" customFormat="1" ht="33.799999999999997" customHeight="1" x14ac:dyDescent="0.25">
      <c r="B41" s="106" t="s">
        <v>237</v>
      </c>
      <c r="C41" s="105"/>
      <c r="E41" s="159"/>
      <c r="F41" s="159"/>
      <c r="G41" s="159"/>
      <c r="H41" s="159"/>
      <c r="I41" s="159"/>
    </row>
    <row r="42" spans="2:9" s="12" customFormat="1" ht="33.799999999999997" customHeight="1" x14ac:dyDescent="0.25">
      <c r="B42" s="106" t="s">
        <v>238</v>
      </c>
      <c r="C42" s="105"/>
      <c r="E42" s="159"/>
      <c r="F42" s="159"/>
      <c r="G42" s="159"/>
      <c r="H42" s="159"/>
      <c r="I42" s="159"/>
    </row>
    <row r="43" spans="2:9" s="12" customFormat="1" ht="33.799999999999997" customHeight="1" x14ac:dyDescent="0.25">
      <c r="B43" s="178" t="s">
        <v>50</v>
      </c>
      <c r="C43" s="112"/>
      <c r="E43" s="159"/>
      <c r="F43" s="159"/>
      <c r="G43" s="159"/>
      <c r="H43" s="159"/>
      <c r="I43" s="159"/>
    </row>
    <row r="44" spans="2:9" s="12" customFormat="1" ht="33.799999999999997" customHeight="1" thickBot="1" x14ac:dyDescent="0.3">
      <c r="B44" s="102" t="s">
        <v>4</v>
      </c>
      <c r="C44" s="107"/>
      <c r="E44" s="159"/>
      <c r="F44" s="159"/>
      <c r="G44" s="159"/>
      <c r="H44" s="159"/>
      <c r="I44" s="159"/>
    </row>
    <row r="45" spans="2:9" ht="5.95" customHeight="1" x14ac:dyDescent="0.2">
      <c r="C45" s="19"/>
    </row>
    <row r="46" spans="2:9" s="44" customFormat="1" ht="10.55" customHeight="1" x14ac:dyDescent="0.2"/>
    <row r="47" spans="2:9" s="16" customFormat="1" ht="9" customHeight="1" x14ac:dyDescent="0.2"/>
    <row r="48" spans="2:9" s="9" customFormat="1" ht="27.85" customHeight="1" thickBot="1" x14ac:dyDescent="0.35">
      <c r="B48" s="297" t="s">
        <v>499</v>
      </c>
      <c r="C48" s="160"/>
      <c r="D48" s="404" t="s">
        <v>466</v>
      </c>
      <c r="E48" s="10"/>
      <c r="F48" s="11"/>
      <c r="G48" s="10"/>
    </row>
    <row r="49" spans="2:9" s="12" customFormat="1" ht="18" customHeight="1" thickBot="1" x14ac:dyDescent="0.3">
      <c r="B49" s="569" t="s">
        <v>239</v>
      </c>
      <c r="C49" s="570"/>
      <c r="E49" s="159"/>
      <c r="F49" s="159"/>
      <c r="G49" s="159"/>
      <c r="H49" s="159"/>
      <c r="I49" s="159"/>
    </row>
    <row r="50" spans="2:9" s="12" customFormat="1" ht="36" customHeight="1" x14ac:dyDescent="0.25">
      <c r="B50" s="101" t="s">
        <v>240</v>
      </c>
      <c r="C50" s="104"/>
      <c r="E50" s="159"/>
      <c r="F50" s="159"/>
      <c r="G50" s="159"/>
      <c r="H50" s="159"/>
      <c r="I50" s="159"/>
    </row>
    <row r="51" spans="2:9" s="12" customFormat="1" ht="36" customHeight="1" x14ac:dyDescent="0.25">
      <c r="B51" s="106" t="s">
        <v>241</v>
      </c>
      <c r="C51" s="105"/>
      <c r="E51" s="159"/>
      <c r="F51" s="159"/>
      <c r="G51" s="159"/>
      <c r="H51" s="159"/>
      <c r="I51" s="159"/>
    </row>
    <row r="52" spans="2:9" s="12" customFormat="1" ht="36" customHeight="1" x14ac:dyDescent="0.25">
      <c r="B52" s="106" t="s">
        <v>242</v>
      </c>
      <c r="C52" s="112"/>
      <c r="E52" s="159"/>
      <c r="F52" s="159"/>
      <c r="G52" s="159"/>
      <c r="H52" s="159"/>
      <c r="I52" s="159"/>
    </row>
    <row r="53" spans="2:9" s="12" customFormat="1" ht="36" customHeight="1" thickBot="1" x14ac:dyDescent="0.3">
      <c r="B53" s="102" t="s">
        <v>243</v>
      </c>
      <c r="C53" s="140"/>
      <c r="E53" s="159"/>
      <c r="F53" s="159"/>
      <c r="G53" s="159"/>
      <c r="H53" s="159"/>
      <c r="I53" s="159"/>
    </row>
    <row r="54" spans="2:9" s="12" customFormat="1" ht="18" customHeight="1" thickBot="1" x14ac:dyDescent="0.3">
      <c r="B54" s="569" t="s">
        <v>244</v>
      </c>
      <c r="C54" s="570"/>
      <c r="E54" s="159"/>
      <c r="F54" s="159"/>
      <c r="G54" s="159"/>
      <c r="H54" s="159"/>
      <c r="I54" s="159"/>
    </row>
    <row r="55" spans="2:9" s="12" customFormat="1" ht="34.5" customHeight="1" x14ac:dyDescent="0.25">
      <c r="B55" s="101" t="s">
        <v>245</v>
      </c>
      <c r="C55" s="104"/>
      <c r="E55" s="159"/>
      <c r="F55" s="159"/>
      <c r="G55" s="159"/>
      <c r="H55" s="159"/>
      <c r="I55" s="159"/>
    </row>
    <row r="56" spans="2:9" s="12" customFormat="1" ht="34.5" customHeight="1" x14ac:dyDescent="0.25">
      <c r="B56" s="106" t="s">
        <v>246</v>
      </c>
      <c r="C56" s="105"/>
      <c r="E56" s="159"/>
      <c r="F56" s="159"/>
      <c r="G56" s="159"/>
      <c r="H56" s="159"/>
      <c r="I56" s="159"/>
    </row>
    <row r="57" spans="2:9" s="12" customFormat="1" ht="34.5" customHeight="1" x14ac:dyDescent="0.25">
      <c r="B57" s="106" t="s">
        <v>247</v>
      </c>
      <c r="C57" s="112"/>
      <c r="E57" s="159"/>
      <c r="F57" s="159"/>
      <c r="G57" s="159"/>
      <c r="H57" s="159"/>
      <c r="I57" s="159"/>
    </row>
    <row r="58" spans="2:9" s="12" customFormat="1" ht="35.35" customHeight="1" thickBot="1" x14ac:dyDescent="0.3">
      <c r="B58" s="102" t="s">
        <v>248</v>
      </c>
      <c r="C58" s="107"/>
      <c r="E58" s="159"/>
      <c r="F58" s="159"/>
      <c r="G58" s="159"/>
      <c r="H58" s="159"/>
      <c r="I58" s="159"/>
    </row>
    <row r="59" spans="2:9" s="16" customFormat="1" ht="9" customHeight="1" x14ac:dyDescent="0.2"/>
    <row r="60" spans="2:9" s="9" customFormat="1" ht="27.85" customHeight="1" thickBot="1" x14ac:dyDescent="0.35">
      <c r="B60" s="297" t="s">
        <v>595</v>
      </c>
      <c r="C60" s="160"/>
      <c r="D60" s="10"/>
      <c r="E60" s="10"/>
      <c r="F60" s="11"/>
      <c r="G60" s="10"/>
    </row>
    <row r="61" spans="2:9" s="12" customFormat="1" ht="25.5" customHeight="1" x14ac:dyDescent="0.25">
      <c r="B61" s="101" t="s">
        <v>550</v>
      </c>
      <c r="C61" s="99"/>
      <c r="E61" s="159"/>
      <c r="F61" s="159"/>
      <c r="G61" s="159"/>
      <c r="H61" s="159"/>
      <c r="I61" s="159"/>
    </row>
    <row r="62" spans="2:9" s="12" customFormat="1" ht="33.799999999999997" customHeight="1" x14ac:dyDescent="0.25">
      <c r="B62" s="106" t="s">
        <v>551</v>
      </c>
      <c r="C62" s="105"/>
      <c r="E62" s="159"/>
      <c r="F62" s="159"/>
      <c r="G62" s="159"/>
      <c r="H62" s="159"/>
      <c r="I62" s="159"/>
    </row>
    <row r="63" spans="2:9" s="12" customFormat="1" ht="25.5" customHeight="1" x14ac:dyDescent="0.25">
      <c r="B63" s="177" t="s">
        <v>50</v>
      </c>
      <c r="C63" s="195"/>
      <c r="E63" s="159"/>
      <c r="F63" s="159"/>
      <c r="G63" s="159"/>
      <c r="H63" s="159"/>
      <c r="I63" s="159"/>
    </row>
    <row r="64" spans="2:9" s="12" customFormat="1" ht="25.5" customHeight="1" thickBot="1" x14ac:dyDescent="0.3">
      <c r="B64" s="102" t="s">
        <v>4</v>
      </c>
      <c r="C64" s="107"/>
      <c r="E64" s="159"/>
      <c r="F64" s="159"/>
      <c r="G64" s="159"/>
      <c r="H64" s="159"/>
      <c r="I64" s="159"/>
    </row>
    <row r="65" spans="2:9" ht="5.95" customHeight="1" x14ac:dyDescent="0.2">
      <c r="C65" s="19"/>
    </row>
    <row r="66" spans="2:9" s="44" customFormat="1" ht="10.55" customHeight="1" x14ac:dyDescent="0.2">
      <c r="B66" s="176"/>
      <c r="C66" s="176"/>
      <c r="D66" s="176"/>
      <c r="E66" s="176"/>
      <c r="F66" s="176"/>
      <c r="G66" s="176"/>
    </row>
    <row r="67" spans="2:9" s="52" customFormat="1" ht="9" customHeight="1" x14ac:dyDescent="0.2">
      <c r="B67" s="279"/>
      <c r="C67" s="279"/>
      <c r="D67" s="279"/>
      <c r="E67" s="279"/>
      <c r="F67" s="279"/>
      <c r="G67" s="279"/>
    </row>
    <row r="68" spans="2:9" s="9" customFormat="1" ht="27.85" customHeight="1" thickBot="1" x14ac:dyDescent="0.35">
      <c r="B68" s="297" t="s">
        <v>500</v>
      </c>
      <c r="C68" s="160"/>
      <c r="D68" s="404" t="s">
        <v>466</v>
      </c>
      <c r="E68" s="10"/>
      <c r="F68" s="11"/>
      <c r="G68" s="10"/>
    </row>
    <row r="69" spans="2:9" s="12" customFormat="1" ht="30.1" customHeight="1" x14ac:dyDescent="0.25">
      <c r="B69" s="101" t="s">
        <v>249</v>
      </c>
      <c r="C69" s="99"/>
      <c r="E69" s="159"/>
      <c r="F69" s="159"/>
      <c r="G69" s="159"/>
      <c r="H69" s="159"/>
      <c r="I69" s="159"/>
    </row>
    <row r="70" spans="2:9" s="12" customFormat="1" ht="30.1" customHeight="1" x14ac:dyDescent="0.25">
      <c r="B70" s="106" t="s">
        <v>250</v>
      </c>
      <c r="C70" s="112"/>
      <c r="E70" s="159"/>
      <c r="F70" s="159"/>
      <c r="G70" s="159"/>
      <c r="H70" s="159"/>
      <c r="I70" s="159"/>
    </row>
    <row r="71" spans="2:9" s="12" customFormat="1" ht="30.1" customHeight="1" x14ac:dyDescent="0.25">
      <c r="B71" s="106" t="s">
        <v>251</v>
      </c>
      <c r="C71" s="105"/>
      <c r="E71" s="159"/>
      <c r="F71" s="159"/>
      <c r="G71" s="159"/>
      <c r="H71" s="159"/>
      <c r="I71" s="159"/>
    </row>
    <row r="72" spans="2:9" s="12" customFormat="1" ht="30.1" customHeight="1" x14ac:dyDescent="0.25">
      <c r="B72" s="106" t="s">
        <v>252</v>
      </c>
      <c r="C72" s="112"/>
      <c r="E72" s="159"/>
      <c r="F72" s="159"/>
      <c r="G72" s="159"/>
      <c r="H72" s="159"/>
      <c r="I72" s="159"/>
    </row>
    <row r="73" spans="2:9" s="12" customFormat="1" ht="30.1" customHeight="1" x14ac:dyDescent="0.25">
      <c r="B73" s="106" t="s">
        <v>42</v>
      </c>
      <c r="C73" s="112"/>
      <c r="E73" s="159"/>
      <c r="F73" s="159"/>
      <c r="G73" s="159"/>
      <c r="H73" s="159"/>
      <c r="I73" s="159"/>
    </row>
    <row r="74" spans="2:9" s="12" customFormat="1" ht="30.1" customHeight="1" thickBot="1" x14ac:dyDescent="0.3">
      <c r="B74" s="102" t="s">
        <v>43</v>
      </c>
      <c r="C74" s="107"/>
      <c r="E74" s="159"/>
      <c r="F74" s="159"/>
      <c r="G74" s="159"/>
      <c r="H74" s="159"/>
      <c r="I74" s="159"/>
    </row>
    <row r="75" spans="2:9" s="9" customFormat="1" ht="9" customHeight="1" x14ac:dyDescent="0.3">
      <c r="B75" s="297"/>
      <c r="C75" s="160"/>
      <c r="D75" s="10"/>
      <c r="E75" s="10"/>
      <c r="F75" s="11"/>
      <c r="G75" s="10"/>
    </row>
    <row r="76" spans="2:9" s="9" customFormat="1" ht="27.85" customHeight="1" thickBot="1" x14ac:dyDescent="0.35">
      <c r="B76" s="297" t="s">
        <v>596</v>
      </c>
      <c r="C76" s="296"/>
      <c r="D76" s="10"/>
      <c r="E76" s="10"/>
      <c r="F76" s="11"/>
      <c r="G76" s="10"/>
    </row>
    <row r="77" spans="2:9" s="9" customFormat="1" ht="19.7" thickBot="1" x14ac:dyDescent="0.35">
      <c r="B77" s="697" t="s">
        <v>55</v>
      </c>
      <c r="C77" s="698"/>
      <c r="D77" s="10"/>
      <c r="E77" s="11"/>
      <c r="F77" s="10"/>
    </row>
    <row r="78" spans="2:9" s="12" customFormat="1" ht="24.8" customHeight="1" x14ac:dyDescent="0.25">
      <c r="B78" s="699"/>
      <c r="C78" s="667"/>
    </row>
    <row r="79" spans="2:9" s="12" customFormat="1" ht="24.8" customHeight="1" x14ac:dyDescent="0.25">
      <c r="B79" s="600"/>
      <c r="C79" s="601"/>
    </row>
    <row r="80" spans="2:9" s="12" customFormat="1" ht="24.8" customHeight="1" x14ac:dyDescent="0.25">
      <c r="B80" s="600"/>
      <c r="C80" s="601"/>
    </row>
    <row r="81" spans="2:7" s="12" customFormat="1" ht="24.8" customHeight="1" x14ac:dyDescent="0.25">
      <c r="B81" s="600"/>
      <c r="C81" s="601"/>
    </row>
    <row r="82" spans="2:7" s="12" customFormat="1" ht="24.8" customHeight="1" x14ac:dyDescent="0.25">
      <c r="B82" s="600"/>
      <c r="C82" s="601"/>
    </row>
    <row r="83" spans="2:7" s="12" customFormat="1" ht="24.8" customHeight="1" x14ac:dyDescent="0.25">
      <c r="B83" s="600"/>
      <c r="C83" s="601"/>
    </row>
    <row r="84" spans="2:7" s="12" customFormat="1" ht="24.8" customHeight="1" thickBot="1" x14ac:dyDescent="0.3">
      <c r="B84" s="602"/>
      <c r="C84" s="603"/>
    </row>
    <row r="85" spans="2:7" s="16" customFormat="1" ht="7.5" customHeight="1" thickBot="1" x14ac:dyDescent="0.25"/>
    <row r="86" spans="2:7" ht="17.7" thickBot="1" x14ac:dyDescent="0.25">
      <c r="B86" s="210" t="s">
        <v>338</v>
      </c>
      <c r="C86" s="235"/>
    </row>
    <row r="87" spans="2:7" s="16" customFormat="1" ht="7.5" customHeight="1" x14ac:dyDescent="0.2"/>
    <row r="88" spans="2:7" s="44" customFormat="1" ht="10.55" customHeight="1" x14ac:dyDescent="0.2">
      <c r="B88" s="176"/>
      <c r="C88" s="176"/>
      <c r="D88" s="176"/>
      <c r="E88" s="176"/>
      <c r="F88" s="176"/>
      <c r="G88" s="176"/>
    </row>
    <row r="89" spans="2:7" s="9" customFormat="1" ht="27.85" customHeight="1" x14ac:dyDescent="0.3">
      <c r="B89" s="557" t="s">
        <v>5</v>
      </c>
      <c r="C89" s="557"/>
      <c r="D89" s="10"/>
      <c r="E89" s="10"/>
      <c r="F89" s="11"/>
      <c r="G89" s="10"/>
    </row>
    <row r="90" spans="2:7" s="9" customFormat="1" ht="35" customHeight="1" thickBot="1" x14ac:dyDescent="0.35">
      <c r="B90" s="568" t="s">
        <v>9</v>
      </c>
      <c r="C90" s="568"/>
      <c r="D90" s="28"/>
      <c r="E90" s="10"/>
      <c r="F90" s="11"/>
      <c r="G90" s="10"/>
    </row>
    <row r="91" spans="2:7" ht="64.2" customHeight="1" thickBot="1" x14ac:dyDescent="0.25">
      <c r="B91" s="566"/>
      <c r="C91" s="567"/>
    </row>
    <row r="92" spans="2:7" x14ac:dyDescent="0.2">
      <c r="C92" s="19"/>
    </row>
  </sheetData>
  <sheetProtection password="CA05" sheet="1" objects="1" scenarios="1"/>
  <dataConsolidate/>
  <mergeCells count="31">
    <mergeCell ref="B84:C84"/>
    <mergeCell ref="B28:C28"/>
    <mergeCell ref="B89:C89"/>
    <mergeCell ref="B90:C90"/>
    <mergeCell ref="B91:C91"/>
    <mergeCell ref="B49:C49"/>
    <mergeCell ref="B54:C54"/>
    <mergeCell ref="B77:C77"/>
    <mergeCell ref="B78:C78"/>
    <mergeCell ref="B79:C79"/>
    <mergeCell ref="B80:C80"/>
    <mergeCell ref="B81:C81"/>
    <mergeCell ref="B82:C82"/>
    <mergeCell ref="B83:C83"/>
    <mergeCell ref="B33:C33"/>
    <mergeCell ref="D19:F19"/>
    <mergeCell ref="D20:F20"/>
    <mergeCell ref="D21:F21"/>
    <mergeCell ref="H6:M6"/>
    <mergeCell ref="H7:M7"/>
    <mergeCell ref="D14:F14"/>
    <mergeCell ref="D15:F15"/>
    <mergeCell ref="D16:F16"/>
    <mergeCell ref="D17:F17"/>
    <mergeCell ref="D18:F18"/>
    <mergeCell ref="H3:M3"/>
    <mergeCell ref="H4:M4"/>
    <mergeCell ref="B1:F1"/>
    <mergeCell ref="B2:F2"/>
    <mergeCell ref="C3:D3"/>
    <mergeCell ref="C4:D4"/>
  </mergeCells>
  <conditionalFormatting sqref="C10:C11 B15:D21 C23 C29:C32 C34:C37 C40:C44 C50:C53 C55:C58 C61:C64 C69:C74 B78:C84 C86 B91">
    <cfRule type="expression" dxfId="16" priority="1">
      <formula>NOT(IS_PRODUCTION)</formula>
    </cfRule>
  </conditionalFormatting>
  <conditionalFormatting sqref="C43">
    <cfRule type="expression" dxfId="15" priority="13">
      <formula>OR($C$42&lt;=0,ISBLANK($C$42))</formula>
    </cfRule>
  </conditionalFormatting>
  <conditionalFormatting sqref="C63">
    <cfRule type="expression" dxfId="14" priority="12">
      <formula>OR($C$62&lt;=0,ISBLANK($C$62))</formula>
    </cfRule>
  </conditionalFormatting>
  <conditionalFormatting sqref="C29:C32 C34:C37 C50:C53 C55:C58 C69:C74">
    <cfRule type="expression" dxfId="13" priority="10">
      <formula>GHGRP_Facility</formula>
    </cfRule>
  </conditionalFormatting>
  <conditionalFormatting sqref="B15:F21 C10:C11 C23">
    <cfRule type="expression" dxfId="12" priority="9">
      <formula>$O$1=2</formula>
    </cfRule>
  </conditionalFormatting>
  <conditionalFormatting sqref="C29:C32 C34:C37 C40:C44">
    <cfRule type="expression" dxfId="11" priority="3">
      <formula>$O$3=2</formula>
    </cfRule>
  </conditionalFormatting>
  <conditionalFormatting sqref="C50:C53 C55:C58 C61:C64">
    <cfRule type="expression" dxfId="10" priority="8">
      <formula>$O$6=2</formula>
    </cfRule>
  </conditionalFormatting>
  <conditionalFormatting sqref="C69:C74 B78:C84 C86">
    <cfRule type="expression" dxfId="9" priority="4">
      <formula>$O$7=2</formula>
    </cfRule>
  </conditionalFormatting>
  <conditionalFormatting sqref="B91:C91">
    <cfRule type="expression" dxfId="8" priority="2">
      <formula>AND($O$1=2,$O$3=2,$O$6=2,$O$7=2)</formula>
    </cfRule>
  </conditionalFormatting>
  <dataValidations count="8">
    <dataValidation type="decimal" operator="greaterThanOrEqual" allowBlank="1" showErrorMessage="1" sqref="C23 C86" xr:uid="{00000000-0002-0000-1A00-000000000000}">
      <formula1>0</formula1>
    </dataValidation>
    <dataValidation allowBlank="1" showErrorMessage="1" prompt="If applicable, more than one mitigation option may be counted for a single blowdown event. " sqref="B77 B23 B86 B14:D14" xr:uid="{00000000-0002-0000-1A00-000001000000}"/>
    <dataValidation allowBlank="1" showErrorMessage="1" sqref="D15:D21 B15:B21 B78:B84" xr:uid="{00000000-0002-0000-1A00-000002000000}"/>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89:B90 WVI75:WVI76 WVI89:WVI90 IW89:IW90 SS89:SS90 ACO89:ACO90 AMK89:AMK90 AWG89:AWG90 BGC89:BGC90 BPY89:BPY90 BZU89:BZU90 CJQ89:CJQ90 CTM89:CTM90 DDI89:DDI90 DNE89:DNE90 DXA89:DXA90 EGW89:EGW90 EQS89:EQS90 FAO89:FAO90 FKK89:FKK90 FUG89:FUG90 GEC89:GEC90 GNY89:GNY90 GXU89:GXU90 HHQ89:HHQ90 HRM89:HRM90 IBI89:IBI90 ILE89:ILE90 IVA89:IVA90 JEW89:JEW90 JOS89:JOS90 JYO89:JYO90 KIK89:KIK90 KSG89:KSG90 LCC89:LCC90 LLY89:LLY90 LVU89:LVU90 MFQ89:MFQ90 MPM89:MPM90 MZI89:MZI90 NJE89:NJE90 NTA89:NTA90 OCW89:OCW90 OMS89:OMS90 OWO89:OWO90 PGK89:PGK90 PQG89:PQG90 QAC89:QAC90 QJY89:QJY90 QTU89:QTU90 RDQ89:RDQ90 RNM89:RNM90 RXI89:RXI90 SHE89:SHE90 SRA89:SRA90 TAW89:TAW90 TKS89:TKS90 TUO89:TUO90 UEK89:UEK90 UOG89:UOG90 UYC89:UYC90 VHY89:VHY90 VRU89:VRU90 WBQ89:WBQ90 WLM89:WLM90 B12:B13 WLL14 WLM12:WLM13 WBP14 WBQ12:WBQ13 VRT14 VRU12:VRU13 VHX14 VHY12:VHY13 UYB14 UYC12:UYC13 UOF14 UOG12:UOG13 UEJ14 UEK12:UEK13 TUN14 TUO12:TUO13 TKR14 TKS12:TKS13 TAV14 TAW12:TAW13 SQZ14 SRA12:SRA13 SHD14 SHE12:SHE13 RXH14 RXI12:RXI13 RNL14 RNM12:RNM13 RDP14 RDQ12:RDQ13 QTT14 QTU12:QTU13 QJX14 QJY12:QJY13 QAB14 QAC12:QAC13 PQF14 PQG12:PQG13 PGJ14 PGK12:PGK13 OWN14 OWO12:OWO13 OMR14 OMS12:OMS13 OCV14 OCW12:OCW13 NSZ14 NTA12:NTA13 NJD14 NJE12:NJE13 MZH14 MZI12:MZI13 MPL14 MPM12:MPM13 MFP14 MFQ12:MFQ13 LVT14 LVU12:LVU13 LLX14 LLY12:LLY13 LCB14 LCC12:LCC13 KSF14 KSG12:KSG13 KIJ14 KIK12:KIK13 JYN14 JYO12:JYO13 JOR14 JOS12:JOS13 JEV14 JEW12:JEW13 IUZ14 IVA12:IVA13 ILD14 ILE12:ILE13 IBH14 IBI12:IBI13 HRL14 HRM12:HRM13 HHP14 HHQ12:HHQ13 GXT14 GXU12:GXU13 GNX14 GNY12:GNY13 GEB14 GEC12:GEC13 FUF14 FUG12:FUG13 FKJ14 FKK12:FKK13 FAN14 FAO12:FAO13 EQR14 EQS12:EQS13 EGV14 EGW12:EGW13 DWZ14 DXA12:DXA13 DND14 DNE12:DNE13 DDH14 DDI12:DDI13 CTL14 CTM12:CTM13 CJP14 CJQ12:CJQ13 BZT14 BZU12:BZU13 BPX14 BPY12:BPY13 BGB14 BGC12:BGC13 AWF14 AWG12:AWG13 AMJ14 AMK12:AMK13 ACN14 ACO12:ACO13 SR14 SS12:SS13 IV14 IW12:IW13 WVH14 WVI12:WVI13 IW27 SS27 ACO27 AMK27 AWG27 BGC27 BPY27 BZU27 CJQ27 CTM27 DDI27 DNE27 DXA27 EGW27 EQS27 FAO27 FKK27 FUG27 GEC27 GNY27 GXU27 HHQ27 HRM27 IBI27 ILE27 IVA27 JEW27 JOS27 JYO27 KIK27 KSG27 LCC27 LLY27 LVU27 MFQ27 MPM27 MZI27 NJE27 NTA27 OCW27 OMS27 OWO27 PGK27 PQG27 QAC27 QJY27 QTU27 RDQ27 RNM27 RXI27 SHE27 SRA27 TAW27 TKS27 TUO27 UEK27 UOG27 UYC27 VHY27 VRU27 WBQ27 WLM27 WVI27 B27 B39 WLM39 WBQ39 VRU39 VHY39 UYC39 UOG39 UEK39 TUO39 TKS39 TAW39 SRA39 SHE39 RXI39 RNM39 RDQ39 QTU39 QJY39 QAC39 PQG39 PGK39 OWO39 OMS39 OCW39 NTA39 NJE39 MZI39 MPM39 MFQ39 LVU39 LLY39 LCC39 KSG39 KIK39 JYO39 JOS39 JEW39 IVA39 ILE39 IBI39 HRM39 HHQ39 GXU39 GNY39 GEC39 FUG39 FKK39 FAO39 EQS39 EGW39 DXA39 DNE39 DDI39 CTM39 CJQ39 BZU39 BPY39 BGC39 AWG39 AMK39 ACO39 SS39 IW39 WVI39 IW48 SS48 ACO48 AMK48 AWG48 BGC48 BPY48 BZU48 CJQ48 CTM48 DDI48 DNE48 DXA48 EGW48 EQS48 FAO48 FKK48 FUG48 GEC48 GNY48 GXU48 HHQ48 HRM48 IBI48 ILE48 IVA48 JEW48 JOS48 JYO48 KIK48 KSG48 LCC48 LLY48 LVU48 MFQ48 MPM48 MZI48 NJE48 NTA48 OCW48 OMS48 OWO48 PGK48 PQG48 QAC48 QJY48 QTU48 RDQ48 RNM48 RXI48 SHE48 SRA48 TAW48 TKS48 TUO48 UEK48 UOG48 UYC48 VHY48 VRU48 WBQ48 WLM48 WVI48 B48 B60 WLM60 WBQ60 VRU60 VHY60 UYC60 UOG60 UEK60 TUO60 TKS60 TAW60 SRA60 SHE60 RXI60 RNM60 RDQ60 QTU60 QJY60 QAC60 PQG60 PGK60 OWO60 OMS60 OCW60 NTA60 NJE60 MZI60 MPM60 MFQ60 LVU60 LLY60 LCC60 KSG60 KIK60 JYO60 JOS60 JEW60 IVA60 ILE60 IBI60 HRM60 HHQ60 GXU60 GNY60 GEC60 FUG60 FKK60 FAO60 EQS60 EGW60 DXA60 DNE60 DDI60 CTM60 CJQ60 BZU60 BPY60 BGC60 AWG60 AMK60 ACO60 SS60 IW60 WVI60 IW68 SS68 ACO68 AMK68 AWG68 BGC68 BPY68 BZU68 CJQ68 CTM68 DDI68 DNE68 DXA68 EGW68 EQS68 FAO68 FKK68 FUG68 GEC68 GNY68 GXU68 HHQ68 HRM68 IBI68 ILE68 IVA68 JEW68 JOS68 JYO68 KIK68 KSG68 LCC68 LLY68 LVU68 MFQ68 MPM68 MZI68 NJE68 NTA68 OCW68 OMS68 OWO68 PGK68 PQG68 QAC68 QJY68 QTU68 RDQ68 RNM68 RXI68 SHE68 SRA68 TAW68 TKS68 TUO68 UEK68 UOG68 UYC68 VHY68 VRU68 WBQ68 WLM68 WVI68 B68 B75:B76 WLL77 WLM75:WLM76 WBP77 WBQ75:WBQ76 VRT77 VRU75:VRU76 VHX77 VHY75:VHY76 UYB77 UYC75:UYC76 UOF77 UOG75:UOG76 UEJ77 UEK75:UEK76 TUN77 TUO75:TUO76 TKR77 TKS75:TKS76 TAV77 TAW75:TAW76 SQZ77 SRA75:SRA76 SHD77 SHE75:SHE76 RXH77 RXI75:RXI76 RNL77 RNM75:RNM76 RDP77 RDQ75:RDQ76 QTT77 QTU75:QTU76 QJX77 QJY75:QJY76 QAB77 QAC75:QAC76 PQF77 PQG75:PQG76 PGJ77 PGK75:PGK76 OWN77 OWO75:OWO76 OMR77 OMS75:OMS76 OCV77 OCW75:OCW76 NSZ77 NTA75:NTA76 NJD77 NJE75:NJE76 MZH77 MZI75:MZI76 MPL77 MPM75:MPM76 MFP77 MFQ75:MFQ76 LVT77 LVU75:LVU76 LLX77 LLY75:LLY76 LCB77 LCC75:LCC76 KSF77 KSG75:KSG76 KIJ77 KIK75:KIK76 JYN77 JYO75:JYO76 JOR77 JOS75:JOS76 JEV77 JEW75:JEW76 IUZ77 IVA75:IVA76 ILD77 ILE75:ILE76 IBH77 IBI75:IBI76 HRL77 HRM75:HRM76 HHP77 HHQ75:HHQ76 GXT77 GXU75:GXU76 GNX77 GNY75:GNY76 GEB77 GEC75:GEC76 FUF77 FUG75:FUG76 FKJ77 FKK75:FKK76 FAN77 FAO75:FAO76 EQR77 EQS75:EQS76 EGV77 EGW75:EGW76 DWZ77 DXA75:DXA76 DND77 DNE75:DNE76 DDH77 DDI75:DDI76 CTL77 CTM75:CTM76 CJP77 CJQ75:CJQ76 BZT77 BZU75:BZU76 BPX77 BPY75:BPY76 BGB77 BGC75:BGC76 AWF77 AWG75:AWG76 AMJ77 AMK75:AMK76 ACN77 ACO75:ACO76 SR77 SS75:SS76 IV77 IW75:IW76 WVH77 IW6:IW9 SS6:SS9 ACO6:ACO9 AMK6:AMK9 AWG6:AWG9 BGC6:BGC9 BPY6:BPY9 BZU6:BZU9 CJQ6:CJQ9 CTM6:CTM9 DDI6:DDI9 DNE6:DNE9 DXA6:DXA9 EGW6:EGW9 EQS6:EQS9 FAO6:FAO9 FKK6:FKK9 FUG6:FUG9 GEC6:GEC9 GNY6:GNY9 GXU6:GXU9 HHQ6:HHQ9 HRM6:HRM9 IBI6:IBI9 ILE6:ILE9 IVA6:IVA9 JEW6:JEW9 JOS6:JOS9 JYO6:JYO9 KIK6:KIK9 KSG6:KSG9 LCC6:LCC9 LLY6:LLY9 LVU6:LVU9 MFQ6:MFQ9 MPM6:MPM9 MZI6:MZI9 NJE6:NJE9 NTA6:NTA9 OCW6:OCW9 OMS6:OMS9 OWO6:OWO9 PGK6:PGK9 PQG6:PQG9 QAC6:QAC9 QJY6:QJY9 QTU6:QTU9 RDQ6:RDQ9 RNM6:RNM9 RXI6:RXI9 SHE6:SHE9 SRA6:SRA9 TAW6:TAW9 TKS6:TKS9 TUO6:TUO9 UEK6:UEK9 UOG6:UOG9 UYC6:UYC9 VHY6:VHY9 VRU6:VRU9 WBQ6:WBQ9 WLM6:WLM9 WVI6:WVI9 B6:B9" xr:uid="{00000000-0002-0000-1A00-000003000000}"/>
    <dataValidation type="decimal" operator="greaterThanOrEqual" allowBlank="1" showInputMessage="1" showErrorMessage="1" sqref="C32 C37 C52:C53 C64 C57:C58 C70 C72:C74 C11 C44" xr:uid="{00000000-0002-0000-1A00-000004000000}">
      <formula1>0</formula1>
    </dataValidation>
    <dataValidation type="whole" operator="greaterThanOrEqual" allowBlank="1" showInputMessage="1" showErrorMessage="1" sqref="C10 C29:C31 C34:C36 C40:C42 C50:C51 C55:C56 C61:C62 C69 C71" xr:uid="{00000000-0002-0000-1A00-000005000000}">
      <formula1>0</formula1>
    </dataValidation>
    <dataValidation operator="greaterThanOrEqual" allowBlank="1" showInputMessage="1" showErrorMessage="1" sqref="C63 C43" xr:uid="{00000000-0002-0000-1A00-000006000000}"/>
    <dataValidation type="list" allowBlank="1" showErrorMessage="1" sqref="C15:C21" xr:uid="{00000000-0002-0000-1A00-000007000000}">
      <formula1>reduction_quantification_methodology</formula1>
    </dataValidation>
  </dataValidations>
  <hyperlinks>
    <hyperlink ref="D27" location="'Well DrillingTestingCompletion'!B6" display="Return to Top" xr:uid="{00000000-0004-0000-1A00-000000000000}"/>
    <hyperlink ref="C7" location="'Well DrillingTestingCompletion'!C10" display="                             Jump to:     Well Drilling" xr:uid="{00000000-0004-0000-1A00-000001000000}"/>
    <hyperlink ref="D7" location="'Well DrillingTestingCompletion'!C29" display="Completions/Workovers with Hydraulic Fracturing" xr:uid="{00000000-0004-0000-1A00-000002000000}"/>
    <hyperlink ref="E7" location="'Well DrillingTestingCompletion'!C50" display="Completions/Workovers without  Hydraulic Fracturing" xr:uid="{00000000-0004-0000-1A00-000003000000}"/>
    <hyperlink ref="F7" location="'Well DrillingTestingCompletion'!C69" display="Well Testing" xr:uid="{00000000-0004-0000-1A00-000004000000}"/>
    <hyperlink ref="D48" location="'Well DrillingTestingCompletion'!B6" display="Return to Top" xr:uid="{00000000-0004-0000-1A00-000005000000}"/>
    <hyperlink ref="D68" location="'Well DrillingTestingCompletion'!B6" display="Return to Top" xr:uid="{00000000-0004-0000-1A00-000006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1A00-000007000000}"/>
    <hyperlink ref="H9" location="ToC!B27" display="Return to Table of Contents" xr:uid="{00000000-0004-0000-1A00-000008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15720" r:id="rId5" name="Option Button 8">
              <controlPr defaultSize="0" autoFill="0" autoLine="0" autoPict="0">
                <anchor moveWithCells="1">
                  <from>
                    <xdr:col>6</xdr:col>
                    <xdr:colOff>34506</xdr:colOff>
                    <xdr:row>0</xdr:row>
                    <xdr:rowOff>8626</xdr:rowOff>
                  </from>
                  <to>
                    <xdr:col>7</xdr:col>
                    <xdr:colOff>120770</xdr:colOff>
                    <xdr:row>0</xdr:row>
                    <xdr:rowOff>232913</xdr:rowOff>
                  </to>
                </anchor>
              </controlPr>
            </control>
          </mc:Choice>
        </mc:AlternateContent>
        <mc:AlternateContent xmlns:mc="http://schemas.openxmlformats.org/markup-compatibility/2006">
          <mc:Choice Requires="x14">
            <control shapeId="115721" r:id="rId6" name="Option Button 9">
              <controlPr defaultSize="0" autoFill="0" autoLine="0" autoPict="0">
                <anchor moveWithCells="1">
                  <from>
                    <xdr:col>6</xdr:col>
                    <xdr:colOff>34506</xdr:colOff>
                    <xdr:row>1</xdr:row>
                    <xdr:rowOff>146649</xdr:rowOff>
                  </from>
                  <to>
                    <xdr:col>7</xdr:col>
                    <xdr:colOff>120770</xdr:colOff>
                    <xdr:row>1</xdr:row>
                    <xdr:rowOff>327804</xdr:rowOff>
                  </to>
                </anchor>
              </controlPr>
            </control>
          </mc:Choice>
        </mc:AlternateContent>
        <mc:AlternateContent xmlns:mc="http://schemas.openxmlformats.org/markup-compatibility/2006">
          <mc:Choice Requires="x14">
            <control shapeId="115722" r:id="rId7" name="Option Button 10">
              <controlPr defaultSize="0" autoFill="0" autoLine="0" autoPict="0">
                <anchor>
                  <from>
                    <xdr:col>6</xdr:col>
                    <xdr:colOff>34506</xdr:colOff>
                    <xdr:row>1</xdr:row>
                    <xdr:rowOff>491706</xdr:rowOff>
                  </from>
                  <to>
                    <xdr:col>7</xdr:col>
                    <xdr:colOff>232913</xdr:colOff>
                    <xdr:row>2</xdr:row>
                    <xdr:rowOff>198408</xdr:rowOff>
                  </to>
                </anchor>
              </controlPr>
            </control>
          </mc:Choice>
        </mc:AlternateContent>
        <mc:AlternateContent xmlns:mc="http://schemas.openxmlformats.org/markup-compatibility/2006">
          <mc:Choice Requires="x14">
            <control shapeId="115723" r:id="rId8" name="Option Button 11">
              <controlPr defaultSize="0" autoFill="0" autoLine="0" autoPict="0">
                <anchor>
                  <from>
                    <xdr:col>6</xdr:col>
                    <xdr:colOff>34506</xdr:colOff>
                    <xdr:row>3</xdr:row>
                    <xdr:rowOff>43132</xdr:rowOff>
                  </from>
                  <to>
                    <xdr:col>7</xdr:col>
                    <xdr:colOff>86264</xdr:colOff>
                    <xdr:row>4</xdr:row>
                    <xdr:rowOff>34506</xdr:rowOff>
                  </to>
                </anchor>
              </controlPr>
            </control>
          </mc:Choice>
        </mc:AlternateContent>
        <mc:AlternateContent xmlns:mc="http://schemas.openxmlformats.org/markup-compatibility/2006">
          <mc:Choice Requires="x14">
            <control shapeId="115741" r:id="rId9" name="Group Box 29">
              <controlPr defaultSize="0" autoFill="0" autoPict="0">
                <anchor moveWithCells="1">
                  <from>
                    <xdr:col>5</xdr:col>
                    <xdr:colOff>1164566</xdr:colOff>
                    <xdr:row>0</xdr:row>
                    <xdr:rowOff>0</xdr:rowOff>
                  </from>
                  <to>
                    <xdr:col>13</xdr:col>
                    <xdr:colOff>0</xdr:colOff>
                    <xdr:row>1</xdr:row>
                    <xdr:rowOff>405442</xdr:rowOff>
                  </to>
                </anchor>
              </controlPr>
            </control>
          </mc:Choice>
        </mc:AlternateContent>
        <mc:AlternateContent xmlns:mc="http://schemas.openxmlformats.org/markup-compatibility/2006">
          <mc:Choice Requires="x14">
            <control shapeId="115742" r:id="rId10" name="Group Box 30">
              <controlPr defaultSize="0" autoFill="0" autoPict="0">
                <anchor moveWithCells="1">
                  <from>
                    <xdr:col>5</xdr:col>
                    <xdr:colOff>1164566</xdr:colOff>
                    <xdr:row>1</xdr:row>
                    <xdr:rowOff>422694</xdr:rowOff>
                  </from>
                  <to>
                    <xdr:col>13</xdr:col>
                    <xdr:colOff>0</xdr:colOff>
                    <xdr:row>4</xdr:row>
                    <xdr:rowOff>138023</xdr:rowOff>
                  </to>
                </anchor>
              </controlPr>
            </control>
          </mc:Choice>
        </mc:AlternateContent>
        <mc:AlternateContent xmlns:mc="http://schemas.openxmlformats.org/markup-compatibility/2006">
          <mc:Choice Requires="x14">
            <control shapeId="115743" r:id="rId11" name="Group Box 31">
              <controlPr defaultSize="0" autoFill="0" autoPict="0">
                <anchor moveWithCells="1">
                  <from>
                    <xdr:col>5</xdr:col>
                    <xdr:colOff>1164566</xdr:colOff>
                    <xdr:row>4</xdr:row>
                    <xdr:rowOff>163902</xdr:rowOff>
                  </from>
                  <to>
                    <xdr:col>13</xdr:col>
                    <xdr:colOff>0</xdr:colOff>
                    <xdr:row>5</xdr:row>
                    <xdr:rowOff>724619</xdr:rowOff>
                  </to>
                </anchor>
              </controlPr>
            </control>
          </mc:Choice>
        </mc:AlternateContent>
        <mc:AlternateContent xmlns:mc="http://schemas.openxmlformats.org/markup-compatibility/2006">
          <mc:Choice Requires="x14">
            <control shapeId="115744" r:id="rId12" name="Option Button 32">
              <controlPr defaultSize="0" autoFill="0" autoLine="0" autoPict="0">
                <anchor moveWithCells="1">
                  <from>
                    <xdr:col>6</xdr:col>
                    <xdr:colOff>34506</xdr:colOff>
                    <xdr:row>4</xdr:row>
                    <xdr:rowOff>181155</xdr:rowOff>
                  </from>
                  <to>
                    <xdr:col>7</xdr:col>
                    <xdr:colOff>43132</xdr:colOff>
                    <xdr:row>5</xdr:row>
                    <xdr:rowOff>189781</xdr:rowOff>
                  </to>
                </anchor>
              </controlPr>
            </control>
          </mc:Choice>
        </mc:AlternateContent>
        <mc:AlternateContent xmlns:mc="http://schemas.openxmlformats.org/markup-compatibility/2006">
          <mc:Choice Requires="x14">
            <control shapeId="115745" r:id="rId13" name="Option Button 33">
              <controlPr defaultSize="0" autoFill="0" autoLine="0" autoPict="0">
                <anchor moveWithCells="1">
                  <from>
                    <xdr:col>6</xdr:col>
                    <xdr:colOff>34506</xdr:colOff>
                    <xdr:row>5</xdr:row>
                    <xdr:rowOff>362309</xdr:rowOff>
                  </from>
                  <to>
                    <xdr:col>7</xdr:col>
                    <xdr:colOff>25879</xdr:colOff>
                    <xdr:row>5</xdr:row>
                    <xdr:rowOff>560717</xdr:rowOff>
                  </to>
                </anchor>
              </controlPr>
            </control>
          </mc:Choice>
        </mc:AlternateContent>
        <mc:AlternateContent xmlns:mc="http://schemas.openxmlformats.org/markup-compatibility/2006">
          <mc:Choice Requires="x14">
            <control shapeId="115748" r:id="rId14" name="Group Box 36">
              <controlPr defaultSize="0" autoFill="0" autoPict="0">
                <anchor moveWithCells="1">
                  <from>
                    <xdr:col>5</xdr:col>
                    <xdr:colOff>1164566</xdr:colOff>
                    <xdr:row>6</xdr:row>
                    <xdr:rowOff>25879</xdr:rowOff>
                  </from>
                  <to>
                    <xdr:col>13</xdr:col>
                    <xdr:colOff>0</xdr:colOff>
                    <xdr:row>6</xdr:row>
                    <xdr:rowOff>897147</xdr:rowOff>
                  </to>
                </anchor>
              </controlPr>
            </control>
          </mc:Choice>
        </mc:AlternateContent>
        <mc:AlternateContent xmlns:mc="http://schemas.openxmlformats.org/markup-compatibility/2006">
          <mc:Choice Requires="x14">
            <control shapeId="115749" r:id="rId15" name="Option Button 37">
              <controlPr defaultSize="0" autoFill="0" autoLine="0" autoPict="0">
                <anchor moveWithCells="1">
                  <from>
                    <xdr:col>6</xdr:col>
                    <xdr:colOff>34506</xdr:colOff>
                    <xdr:row>6</xdr:row>
                    <xdr:rowOff>146649</xdr:rowOff>
                  </from>
                  <to>
                    <xdr:col>7</xdr:col>
                    <xdr:colOff>138023</xdr:colOff>
                    <xdr:row>6</xdr:row>
                    <xdr:rowOff>370936</xdr:rowOff>
                  </to>
                </anchor>
              </controlPr>
            </control>
          </mc:Choice>
        </mc:AlternateContent>
        <mc:AlternateContent xmlns:mc="http://schemas.openxmlformats.org/markup-compatibility/2006">
          <mc:Choice Requires="x14">
            <control shapeId="115750" r:id="rId16" name="Option Button 38">
              <controlPr defaultSize="0" autoFill="0" autoLine="0" autoPict="0">
                <anchor moveWithCells="1">
                  <from>
                    <xdr:col>6</xdr:col>
                    <xdr:colOff>34506</xdr:colOff>
                    <xdr:row>6</xdr:row>
                    <xdr:rowOff>526211</xdr:rowOff>
                  </from>
                  <to>
                    <xdr:col>7</xdr:col>
                    <xdr:colOff>120770</xdr:colOff>
                    <xdr:row>6</xdr:row>
                    <xdr:rowOff>750498</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46DAB-7468-4835-B31D-809F6DB2E380}">
  <sheetPr>
    <tabColor theme="1"/>
    <pageSetUpPr fitToPage="1"/>
  </sheetPr>
  <dimension ref="A1:O73"/>
  <sheetViews>
    <sheetView showGridLines="0" zoomScale="85" zoomScaleNormal="85" workbookViewId="0">
      <selection activeCell="C70" sqref="C70:F70"/>
    </sheetView>
  </sheetViews>
  <sheetFormatPr defaultColWidth="9.125" defaultRowHeight="13.6" x14ac:dyDescent="0.2"/>
  <cols>
    <col min="1" max="1" width="4.625" style="18" customWidth="1"/>
    <col min="2" max="2" width="54.25" style="18" customWidth="1"/>
    <col min="3" max="3" width="30.625" style="17" customWidth="1"/>
    <col min="4" max="4" width="30.625" style="18" customWidth="1"/>
    <col min="5" max="5" width="30.5" style="18" customWidth="1"/>
    <col min="6" max="6" width="23" style="18" customWidth="1"/>
    <col min="7" max="7" width="29.5" style="18" customWidth="1"/>
    <col min="8" max="8" width="33" style="18" customWidth="1"/>
    <col min="9" max="11" width="29.375" style="18" customWidth="1"/>
    <col min="12" max="14" width="9.125" style="18"/>
    <col min="15" max="15" width="9.125" style="18" hidden="1" customWidth="1"/>
    <col min="16" max="17" width="9.125" style="18" customWidth="1"/>
    <col min="18" max="16384" width="9.125" style="18"/>
  </cols>
  <sheetData>
    <row r="1" spans="2:15" s="26" customFormat="1" ht="19.55" customHeight="1" x14ac:dyDescent="0.25">
      <c r="B1" s="561" t="s">
        <v>552</v>
      </c>
      <c r="C1" s="561"/>
      <c r="D1" s="561"/>
      <c r="E1" s="561"/>
      <c r="F1" s="561"/>
      <c r="G1" s="12" t="s">
        <v>30</v>
      </c>
      <c r="O1" s="431">
        <v>0</v>
      </c>
    </row>
    <row r="2" spans="2:15" s="12" customFormat="1" ht="40.6" customHeight="1" x14ac:dyDescent="0.25">
      <c r="B2" s="562" t="s">
        <v>628</v>
      </c>
      <c r="C2" s="562"/>
      <c r="D2" s="562"/>
      <c r="E2" s="562"/>
      <c r="F2" s="521"/>
      <c r="G2" s="26" t="s">
        <v>31</v>
      </c>
      <c r="O2" s="12" t="s">
        <v>667</v>
      </c>
    </row>
    <row r="3" spans="2:15" s="12" customFormat="1" ht="14.3" x14ac:dyDescent="0.25">
      <c r="B3" s="13" t="s">
        <v>2</v>
      </c>
      <c r="C3" s="563" t="s">
        <v>0</v>
      </c>
      <c r="D3" s="563"/>
      <c r="E3" s="27" t="s">
        <v>1</v>
      </c>
    </row>
    <row r="4" spans="2:15" s="63" customFormat="1" x14ac:dyDescent="0.25">
      <c r="B4" s="74" t="str">
        <f>IF(PartnerName&lt;&gt;"",PartnerName,"")</f>
        <v>SAMPLE PARTNER</v>
      </c>
      <c r="C4" s="564" t="str">
        <f>IF(FacilityName&lt;&gt;"",FacilityName,"")</f>
        <v>SAMPLE FACILITY</v>
      </c>
      <c r="D4" s="564"/>
      <c r="E4" s="75" t="str">
        <f>ReportYear</f>
        <v>20XX</v>
      </c>
      <c r="G4" s="488" t="s">
        <v>61</v>
      </c>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16" customFormat="1" ht="18.350000000000001" x14ac:dyDescent="0.25">
      <c r="B6" s="295" t="s">
        <v>606</v>
      </c>
      <c r="C6" s="57" t="s">
        <v>608</v>
      </c>
      <c r="F6" s="250"/>
    </row>
    <row r="7" spans="2:15" s="265" customFormat="1" ht="15.8" customHeight="1" x14ac:dyDescent="0.2">
      <c r="B7" s="266"/>
      <c r="C7" s="267"/>
    </row>
    <row r="8" spans="2:15" s="52" customFormat="1" ht="9" customHeight="1" x14ac:dyDescent="0.2">
      <c r="B8" s="51"/>
      <c r="C8" s="51"/>
    </row>
    <row r="9" spans="2:15" s="16" customFormat="1" ht="16.3" x14ac:dyDescent="0.2">
      <c r="B9" s="487" t="s">
        <v>609</v>
      </c>
      <c r="C9" s="256"/>
      <c r="D9" s="256"/>
      <c r="E9" s="256"/>
      <c r="F9" s="512"/>
      <c r="G9" s="512"/>
      <c r="H9" s="256"/>
      <c r="I9" s="256"/>
    </row>
    <row r="10" spans="2:15" s="16" customFormat="1" ht="59.8" customHeight="1" x14ac:dyDescent="0.2">
      <c r="B10" s="499"/>
      <c r="C10" s="517" t="s">
        <v>630</v>
      </c>
      <c r="D10" s="517" t="s">
        <v>631</v>
      </c>
      <c r="E10" s="517" t="s">
        <v>633</v>
      </c>
      <c r="F10" s="522" t="s">
        <v>634</v>
      </c>
      <c r="G10" s="517" t="s">
        <v>635</v>
      </c>
      <c r="H10" s="517" t="s">
        <v>632</v>
      </c>
    </row>
    <row r="11" spans="2:15" s="16" customFormat="1" ht="27.85" customHeight="1" x14ac:dyDescent="0.2">
      <c r="B11" s="518" t="s">
        <v>629</v>
      </c>
      <c r="C11" s="519"/>
      <c r="D11" s="519"/>
      <c r="E11" s="519"/>
      <c r="F11" s="519"/>
      <c r="G11" s="519"/>
      <c r="H11" s="519"/>
    </row>
    <row r="12" spans="2:15" s="16" customFormat="1" ht="8.15" customHeight="1" x14ac:dyDescent="0.2">
      <c r="B12" s="515"/>
      <c r="C12" s="516"/>
      <c r="D12" s="520"/>
      <c r="E12" s="516"/>
      <c r="F12" s="516"/>
      <c r="G12" s="516"/>
      <c r="H12" s="516"/>
    </row>
    <row r="13" spans="2:15" s="16" customFormat="1" ht="27.85" customHeight="1" x14ac:dyDescent="0.2">
      <c r="B13" s="518" t="s">
        <v>636</v>
      </c>
      <c r="C13" s="161"/>
      <c r="D13" s="62"/>
    </row>
    <row r="14" spans="2:15" s="16" customFormat="1" ht="27.85" customHeight="1" x14ac:dyDescent="0.2">
      <c r="B14" s="499"/>
      <c r="D14" s="62"/>
    </row>
    <row r="15" spans="2:15" s="16" customFormat="1" ht="27.85" customHeight="1" x14ac:dyDescent="0.2">
      <c r="B15" s="499" t="s">
        <v>637</v>
      </c>
      <c r="D15" s="62"/>
    </row>
    <row r="16" spans="2:15" s="16" customFormat="1" ht="63.85" customHeight="1" x14ac:dyDescent="0.2">
      <c r="B16" s="511" t="s">
        <v>640</v>
      </c>
      <c r="C16" s="511" t="s">
        <v>641</v>
      </c>
      <c r="D16" s="511" t="s">
        <v>639</v>
      </c>
      <c r="E16" s="511" t="s">
        <v>642</v>
      </c>
      <c r="F16" s="706" t="s">
        <v>643</v>
      </c>
      <c r="G16" s="706"/>
    </row>
    <row r="17" spans="2:12" s="16" customFormat="1" ht="27.85" hidden="1" customHeight="1" x14ac:dyDescent="0.2">
      <c r="B17" s="524" t="s">
        <v>667</v>
      </c>
      <c r="C17" s="524"/>
      <c r="D17" s="62"/>
      <c r="E17" s="524"/>
      <c r="F17" s="525"/>
      <c r="G17" s="525"/>
    </row>
    <row r="18" spans="2:12" s="16" customFormat="1" ht="27.85" customHeight="1" x14ac:dyDescent="0.2">
      <c r="B18" s="161"/>
      <c r="C18" s="161"/>
      <c r="D18" s="513"/>
      <c r="E18" s="161"/>
      <c r="F18" s="705"/>
      <c r="G18" s="705"/>
    </row>
    <row r="19" spans="2:12" s="16" customFormat="1" ht="27.85" customHeight="1" x14ac:dyDescent="0.2">
      <c r="B19" s="161"/>
      <c r="C19" s="161"/>
      <c r="D19" s="513"/>
      <c r="E19" s="161"/>
      <c r="F19" s="705"/>
      <c r="G19" s="705"/>
    </row>
    <row r="20" spans="2:12" s="16" customFormat="1" ht="27.85" customHeight="1" x14ac:dyDescent="0.2">
      <c r="B20" s="161"/>
      <c r="C20" s="161"/>
      <c r="D20" s="513"/>
      <c r="E20" s="161"/>
      <c r="F20" s="705"/>
      <c r="G20" s="705"/>
    </row>
    <row r="21" spans="2:12" s="16" customFormat="1" ht="27.85" customHeight="1" x14ac:dyDescent="0.2">
      <c r="B21" s="161"/>
      <c r="C21" s="161"/>
      <c r="D21" s="513"/>
      <c r="E21" s="161"/>
      <c r="F21" s="705"/>
      <c r="G21" s="705"/>
    </row>
    <row r="22" spans="2:12" s="16" customFormat="1" ht="27.85" customHeight="1" x14ac:dyDescent="0.2">
      <c r="B22" s="161"/>
      <c r="C22" s="161"/>
      <c r="D22" s="513"/>
      <c r="E22" s="161"/>
      <c r="F22" s="705"/>
      <c r="G22" s="705"/>
    </row>
    <row r="23" spans="2:12" s="16" customFormat="1" ht="27.85" customHeight="1" x14ac:dyDescent="0.2">
      <c r="B23" s="161"/>
      <c r="C23" s="161"/>
      <c r="D23" s="513"/>
      <c r="E23" s="161"/>
      <c r="F23" s="705"/>
      <c r="G23" s="705"/>
    </row>
    <row r="24" spans="2:12" s="16" customFormat="1" ht="27.85" customHeight="1" x14ac:dyDescent="0.2">
      <c r="B24" s="161"/>
      <c r="C24" s="161"/>
      <c r="D24" s="513"/>
      <c r="E24" s="161"/>
      <c r="F24" s="705"/>
      <c r="G24" s="705"/>
    </row>
    <row r="25" spans="2:12" s="16" customFormat="1" ht="27.85" customHeight="1" x14ac:dyDescent="0.2">
      <c r="B25" s="161"/>
      <c r="C25" s="161"/>
      <c r="D25" s="513"/>
      <c r="E25" s="161"/>
      <c r="F25" s="705"/>
      <c r="G25" s="705"/>
    </row>
    <row r="26" spans="2:12" s="16" customFormat="1" ht="27.85" customHeight="1" x14ac:dyDescent="0.2">
      <c r="B26" s="161"/>
      <c r="C26" s="161"/>
      <c r="D26" s="514"/>
      <c r="E26" s="161"/>
      <c r="F26" s="705"/>
      <c r="G26" s="705"/>
    </row>
    <row r="27" spans="2:12" s="16" customFormat="1" ht="27.85" customHeight="1" x14ac:dyDescent="0.2">
      <c r="B27" s="161"/>
      <c r="C27" s="161"/>
      <c r="D27" s="514"/>
      <c r="E27" s="161"/>
      <c r="F27" s="705"/>
      <c r="G27" s="705"/>
    </row>
    <row r="28" spans="2:12" s="16" customFormat="1" ht="14.3" customHeight="1" x14ac:dyDescent="0.2">
      <c r="B28" s="499"/>
      <c r="D28" s="62"/>
    </row>
    <row r="29" spans="2:12" s="16" customFormat="1" ht="27.85" customHeight="1" thickBot="1" x14ac:dyDescent="0.25">
      <c r="B29" s="499" t="s">
        <v>644</v>
      </c>
      <c r="D29" s="62"/>
    </row>
    <row r="30" spans="2:12" s="16" customFormat="1" ht="53" customHeight="1" thickBot="1" x14ac:dyDescent="0.25">
      <c r="B30" s="499"/>
      <c r="C30" s="526" t="s">
        <v>656</v>
      </c>
      <c r="D30" s="700" t="s">
        <v>645</v>
      </c>
      <c r="E30" s="701"/>
      <c r="F30" s="701"/>
      <c r="G30" s="701"/>
      <c r="H30" s="701"/>
      <c r="I30" s="701"/>
      <c r="J30" s="701"/>
      <c r="K30" s="702"/>
    </row>
    <row r="31" spans="2:12" s="16" customFormat="1" ht="57.1" x14ac:dyDescent="0.2">
      <c r="B31" s="536" t="s">
        <v>646</v>
      </c>
      <c r="C31" s="537" t="s">
        <v>655</v>
      </c>
      <c r="D31" s="538" t="s">
        <v>640</v>
      </c>
      <c r="E31" s="511" t="s">
        <v>647</v>
      </c>
      <c r="F31" s="511" t="s">
        <v>648</v>
      </c>
      <c r="G31" s="511" t="s">
        <v>649</v>
      </c>
      <c r="H31" s="511" t="s">
        <v>650</v>
      </c>
      <c r="I31" s="511" t="s">
        <v>651</v>
      </c>
      <c r="J31" s="511" t="s">
        <v>652</v>
      </c>
      <c r="K31" s="539" t="s">
        <v>653</v>
      </c>
      <c r="L31" s="499"/>
    </row>
    <row r="32" spans="2:12" s="16" customFormat="1" ht="27.85" customHeight="1" x14ac:dyDescent="0.2">
      <c r="B32" s="534"/>
      <c r="C32" s="527"/>
      <c r="D32" s="529"/>
      <c r="E32" s="523"/>
      <c r="F32" s="523"/>
      <c r="G32" s="523"/>
      <c r="H32" s="523"/>
      <c r="I32" s="523"/>
      <c r="J32" s="523"/>
      <c r="K32" s="530"/>
    </row>
    <row r="33" spans="2:11" s="16" customFormat="1" ht="27.85" customHeight="1" x14ac:dyDescent="0.2">
      <c r="B33" s="534"/>
      <c r="C33" s="527"/>
      <c r="D33" s="529"/>
      <c r="E33" s="523"/>
      <c r="F33" s="523"/>
      <c r="G33" s="523"/>
      <c r="H33" s="523"/>
      <c r="I33" s="523"/>
      <c r="J33" s="523"/>
      <c r="K33" s="530"/>
    </row>
    <row r="34" spans="2:11" s="16" customFormat="1" ht="27.85" customHeight="1" x14ac:dyDescent="0.2">
      <c r="B34" s="534"/>
      <c r="C34" s="527"/>
      <c r="D34" s="529"/>
      <c r="E34" s="523"/>
      <c r="F34" s="523"/>
      <c r="G34" s="523"/>
      <c r="H34" s="523"/>
      <c r="I34" s="523"/>
      <c r="J34" s="523"/>
      <c r="K34" s="530"/>
    </row>
    <row r="35" spans="2:11" s="16" customFormat="1" ht="27.85" customHeight="1" x14ac:dyDescent="0.2">
      <c r="B35" s="534"/>
      <c r="C35" s="527"/>
      <c r="D35" s="529"/>
      <c r="E35" s="523"/>
      <c r="F35" s="523"/>
      <c r="G35" s="523"/>
      <c r="H35" s="523"/>
      <c r="I35" s="523"/>
      <c r="J35" s="523"/>
      <c r="K35" s="530"/>
    </row>
    <row r="36" spans="2:11" s="16" customFormat="1" ht="27.85" customHeight="1" x14ac:dyDescent="0.2">
      <c r="B36" s="534"/>
      <c r="C36" s="527"/>
      <c r="D36" s="529"/>
      <c r="E36" s="523"/>
      <c r="F36" s="523"/>
      <c r="G36" s="523"/>
      <c r="H36" s="523"/>
      <c r="I36" s="523"/>
      <c r="J36" s="523"/>
      <c r="K36" s="530"/>
    </row>
    <row r="37" spans="2:11" s="16" customFormat="1" ht="27.85" customHeight="1" x14ac:dyDescent="0.2">
      <c r="B37" s="534"/>
      <c r="C37" s="527"/>
      <c r="D37" s="529"/>
      <c r="E37" s="523"/>
      <c r="F37" s="523"/>
      <c r="G37" s="523"/>
      <c r="H37" s="523"/>
      <c r="I37" s="523"/>
      <c r="J37" s="523"/>
      <c r="K37" s="530"/>
    </row>
    <row r="38" spans="2:11" s="16" customFormat="1" ht="27.85" customHeight="1" x14ac:dyDescent="0.2">
      <c r="B38" s="534"/>
      <c r="C38" s="527"/>
      <c r="D38" s="529"/>
      <c r="E38" s="523"/>
      <c r="F38" s="523"/>
      <c r="G38" s="523"/>
      <c r="H38" s="523"/>
      <c r="I38" s="523"/>
      <c r="J38" s="523"/>
      <c r="K38" s="530"/>
    </row>
    <row r="39" spans="2:11" s="16" customFormat="1" ht="27.85" customHeight="1" x14ac:dyDescent="0.2">
      <c r="B39" s="534"/>
      <c r="C39" s="527"/>
      <c r="D39" s="529"/>
      <c r="E39" s="523"/>
      <c r="F39" s="523"/>
      <c r="G39" s="523"/>
      <c r="H39" s="523"/>
      <c r="I39" s="523"/>
      <c r="J39" s="523"/>
      <c r="K39" s="530"/>
    </row>
    <row r="40" spans="2:11" s="16" customFormat="1" ht="27.85" customHeight="1" x14ac:dyDescent="0.2">
      <c r="B40" s="534"/>
      <c r="C40" s="527"/>
      <c r="D40" s="529"/>
      <c r="E40" s="523"/>
      <c r="F40" s="523"/>
      <c r="G40" s="523"/>
      <c r="H40" s="523"/>
      <c r="I40" s="523"/>
      <c r="J40" s="523"/>
      <c r="K40" s="530"/>
    </row>
    <row r="41" spans="2:11" s="16" customFormat="1" ht="27.85" customHeight="1" thickBot="1" x14ac:dyDescent="0.25">
      <c r="B41" s="535"/>
      <c r="C41" s="528"/>
      <c r="D41" s="531"/>
      <c r="E41" s="532"/>
      <c r="F41" s="532"/>
      <c r="G41" s="532"/>
      <c r="H41" s="532"/>
      <c r="I41" s="532"/>
      <c r="J41" s="532"/>
      <c r="K41" s="533"/>
    </row>
    <row r="42" spans="2:11" s="16" customFormat="1" ht="12.9" customHeight="1" x14ac:dyDescent="0.2">
      <c r="C42" s="62"/>
    </row>
    <row r="43" spans="2:11" s="16" customFormat="1" ht="27.85" customHeight="1" x14ac:dyDescent="0.2">
      <c r="B43" s="499" t="s">
        <v>669</v>
      </c>
      <c r="C43" s="62"/>
    </row>
    <row r="44" spans="2:11" ht="142.65" x14ac:dyDescent="0.2">
      <c r="B44" s="511" t="s">
        <v>666</v>
      </c>
      <c r="C44" s="511" t="s">
        <v>658</v>
      </c>
      <c r="D44" s="511" t="s">
        <v>670</v>
      </c>
      <c r="E44" s="511" t="s">
        <v>668</v>
      </c>
      <c r="F44" s="511" t="s">
        <v>659</v>
      </c>
      <c r="G44" s="511" t="s">
        <v>673</v>
      </c>
      <c r="H44" s="511" t="s">
        <v>660</v>
      </c>
      <c r="I44" s="511" t="s">
        <v>672</v>
      </c>
      <c r="J44" s="511" t="s">
        <v>671</v>
      </c>
      <c r="K44" s="511" t="s">
        <v>657</v>
      </c>
    </row>
    <row r="45" spans="2:11" s="16" customFormat="1" ht="27.85" customHeight="1" x14ac:dyDescent="0.2">
      <c r="B45" s="161"/>
      <c r="C45" s="161"/>
      <c r="D45" s="161"/>
      <c r="E45" s="161"/>
      <c r="F45" s="161"/>
      <c r="G45" s="161"/>
      <c r="H45" s="161"/>
      <c r="I45" s="161"/>
      <c r="J45" s="161"/>
      <c r="K45" s="161"/>
    </row>
    <row r="46" spans="2:11" s="16" customFormat="1" ht="27.85" customHeight="1" x14ac:dyDescent="0.2">
      <c r="B46" s="161"/>
      <c r="C46" s="161"/>
      <c r="D46" s="161"/>
      <c r="E46" s="161"/>
      <c r="F46" s="161"/>
      <c r="G46" s="161"/>
      <c r="H46" s="161"/>
      <c r="I46" s="161"/>
      <c r="J46" s="161"/>
      <c r="K46" s="161"/>
    </row>
    <row r="47" spans="2:11" s="16" customFormat="1" ht="27.85" customHeight="1" x14ac:dyDescent="0.2">
      <c r="B47" s="161"/>
      <c r="C47" s="161"/>
      <c r="D47" s="161"/>
      <c r="E47" s="161"/>
      <c r="F47" s="161"/>
      <c r="G47" s="161"/>
      <c r="H47" s="161"/>
      <c r="I47" s="161"/>
      <c r="J47" s="161"/>
      <c r="K47" s="161"/>
    </row>
    <row r="48" spans="2:11" s="16" customFormat="1" ht="27.85" customHeight="1" x14ac:dyDescent="0.2">
      <c r="B48" s="161"/>
      <c r="C48" s="161"/>
      <c r="D48" s="161"/>
      <c r="E48" s="161"/>
      <c r="F48" s="161"/>
      <c r="G48" s="161"/>
      <c r="H48" s="161"/>
      <c r="I48" s="161"/>
      <c r="J48" s="161"/>
      <c r="K48" s="161"/>
    </row>
    <row r="49" spans="2:11" s="16" customFormat="1" ht="27.85" customHeight="1" x14ac:dyDescent="0.2">
      <c r="B49" s="161"/>
      <c r="C49" s="161"/>
      <c r="D49" s="161"/>
      <c r="E49" s="161"/>
      <c r="F49" s="161"/>
      <c r="G49" s="161"/>
      <c r="H49" s="161"/>
      <c r="I49" s="161"/>
      <c r="J49" s="161"/>
      <c r="K49" s="161"/>
    </row>
    <row r="50" spans="2:11" s="16" customFormat="1" ht="27.85" customHeight="1" x14ac:dyDescent="0.2">
      <c r="B50" s="161"/>
      <c r="C50" s="161"/>
      <c r="D50" s="161"/>
      <c r="E50" s="161"/>
      <c r="F50" s="161"/>
      <c r="G50" s="161"/>
      <c r="H50" s="161"/>
      <c r="I50" s="161"/>
      <c r="J50" s="161"/>
      <c r="K50" s="161"/>
    </row>
    <row r="51" spans="2:11" s="16" customFormat="1" ht="27.85" customHeight="1" x14ac:dyDescent="0.2">
      <c r="B51" s="161"/>
      <c r="C51" s="161"/>
      <c r="D51" s="161"/>
      <c r="E51" s="161"/>
      <c r="F51" s="161"/>
      <c r="G51" s="161"/>
      <c r="H51" s="161"/>
      <c r="I51" s="161"/>
      <c r="J51" s="161"/>
      <c r="K51" s="161"/>
    </row>
    <row r="52" spans="2:11" s="16" customFormat="1" ht="27.85" customHeight="1" x14ac:dyDescent="0.2">
      <c r="B52" s="161"/>
      <c r="C52" s="161"/>
      <c r="D52" s="161"/>
      <c r="E52" s="161"/>
      <c r="F52" s="161"/>
      <c r="G52" s="161"/>
      <c r="H52" s="161"/>
      <c r="I52" s="161"/>
      <c r="J52" s="161"/>
      <c r="K52" s="161"/>
    </row>
    <row r="53" spans="2:11" s="16" customFormat="1" ht="27.85" customHeight="1" x14ac:dyDescent="0.2">
      <c r="B53" s="161"/>
      <c r="C53" s="161"/>
      <c r="D53" s="161"/>
      <c r="E53" s="161"/>
      <c r="F53" s="161"/>
      <c r="G53" s="161"/>
      <c r="H53" s="161"/>
      <c r="I53" s="161"/>
      <c r="J53" s="161"/>
      <c r="K53" s="161"/>
    </row>
    <row r="54" spans="2:11" s="16" customFormat="1" ht="27.85" customHeight="1" x14ac:dyDescent="0.2">
      <c r="B54" s="161"/>
      <c r="C54" s="161"/>
      <c r="D54" s="161"/>
      <c r="E54" s="161"/>
      <c r="F54" s="161"/>
      <c r="G54" s="161"/>
      <c r="H54" s="161"/>
      <c r="I54" s="161"/>
      <c r="J54" s="161"/>
      <c r="K54" s="161"/>
    </row>
    <row r="55" spans="2:11" s="16" customFormat="1" ht="9.5500000000000007" customHeight="1" x14ac:dyDescent="0.2">
      <c r="C55" s="62"/>
    </row>
    <row r="56" spans="2:11" s="16" customFormat="1" ht="27.85" customHeight="1" x14ac:dyDescent="0.2">
      <c r="B56" s="499" t="s">
        <v>674</v>
      </c>
      <c r="C56" s="62"/>
    </row>
    <row r="57" spans="2:11" s="16" customFormat="1" ht="97.85" customHeight="1" x14ac:dyDescent="0.2">
      <c r="B57" s="510" t="s">
        <v>682</v>
      </c>
      <c r="C57" s="577"/>
      <c r="D57" s="577"/>
      <c r="E57" s="577"/>
      <c r="F57" s="577"/>
    </row>
    <row r="58" spans="2:11" s="16" customFormat="1" ht="38.75" customHeight="1" x14ac:dyDescent="0.2">
      <c r="B58" s="510" t="s">
        <v>675</v>
      </c>
      <c r="C58" s="577"/>
      <c r="D58" s="577"/>
      <c r="E58" s="577"/>
      <c r="F58" s="577"/>
    </row>
    <row r="59" spans="2:11" s="16" customFormat="1" ht="63.2" customHeight="1" x14ac:dyDescent="0.2">
      <c r="B59" s="510" t="s">
        <v>681</v>
      </c>
      <c r="C59" s="577"/>
      <c r="D59" s="577"/>
      <c r="E59" s="577"/>
      <c r="F59" s="577"/>
    </row>
    <row r="60" spans="2:11" s="16" customFormat="1" ht="66.099999999999994" customHeight="1" x14ac:dyDescent="0.2">
      <c r="B60" s="510" t="s">
        <v>676</v>
      </c>
      <c r="C60" s="577"/>
      <c r="D60" s="577"/>
      <c r="E60" s="577"/>
      <c r="F60" s="577"/>
    </row>
    <row r="61" spans="2:11" s="16" customFormat="1" ht="66.099999999999994" customHeight="1" x14ac:dyDescent="0.2">
      <c r="B61" s="510" t="s">
        <v>677</v>
      </c>
      <c r="C61" s="577"/>
      <c r="D61" s="577"/>
      <c r="E61" s="577"/>
      <c r="F61" s="577"/>
    </row>
    <row r="62" spans="2:11" s="16" customFormat="1" ht="66.099999999999994" customHeight="1" x14ac:dyDescent="0.2">
      <c r="B62" s="510" t="s">
        <v>678</v>
      </c>
      <c r="C62" s="577"/>
      <c r="D62" s="577"/>
      <c r="E62" s="577"/>
      <c r="F62" s="577"/>
    </row>
    <row r="63" spans="2:11" s="16" customFormat="1" ht="66.099999999999994" customHeight="1" x14ac:dyDescent="0.2">
      <c r="B63" s="510" t="s">
        <v>679</v>
      </c>
      <c r="C63" s="577"/>
      <c r="D63" s="577"/>
      <c r="E63" s="577"/>
      <c r="F63" s="577"/>
    </row>
    <row r="64" spans="2:11" s="16" customFormat="1" ht="66.099999999999994" customHeight="1" x14ac:dyDescent="0.2">
      <c r="B64" s="510" t="s">
        <v>680</v>
      </c>
      <c r="C64" s="577"/>
      <c r="D64" s="577"/>
      <c r="E64" s="577"/>
      <c r="F64" s="577"/>
    </row>
    <row r="65" spans="1:8" s="16" customFormat="1" ht="27.85" customHeight="1" x14ac:dyDescent="0.2">
      <c r="B65" s="499"/>
      <c r="D65" s="62"/>
    </row>
    <row r="66" spans="1:8" s="46" customFormat="1" ht="7.5" customHeight="1" x14ac:dyDescent="0.2">
      <c r="A66" s="45"/>
      <c r="B66" s="43" t="s">
        <v>638</v>
      </c>
      <c r="C66" s="43"/>
    </row>
    <row r="67" spans="1:8" s="9" customFormat="1" ht="30.1" customHeight="1" x14ac:dyDescent="0.3">
      <c r="B67" s="583" t="s">
        <v>5</v>
      </c>
      <c r="C67" s="583"/>
      <c r="D67" s="58"/>
      <c r="E67" s="58"/>
      <c r="F67" s="59"/>
      <c r="G67" s="18"/>
      <c r="H67" s="18"/>
    </row>
    <row r="68" spans="1:8" s="369" customFormat="1" ht="27.7" customHeight="1" x14ac:dyDescent="0.25">
      <c r="B68" s="704" t="s">
        <v>654</v>
      </c>
      <c r="C68" s="704"/>
      <c r="D68" s="704"/>
      <c r="E68" s="704"/>
      <c r="F68" s="704"/>
      <c r="G68" s="12"/>
      <c r="H68" s="12"/>
    </row>
    <row r="69" spans="1:8" ht="67.25" customHeight="1" x14ac:dyDescent="0.2">
      <c r="B69" s="510" t="s">
        <v>661</v>
      </c>
      <c r="C69" s="703"/>
      <c r="D69" s="703"/>
      <c r="E69" s="703"/>
      <c r="F69" s="703"/>
    </row>
    <row r="70" spans="1:8" ht="67.25" customHeight="1" x14ac:dyDescent="0.2">
      <c r="B70" s="510" t="s">
        <v>664</v>
      </c>
      <c r="C70" s="703"/>
      <c r="D70" s="703"/>
      <c r="E70" s="703"/>
      <c r="F70" s="703"/>
    </row>
    <row r="71" spans="1:8" ht="67.25" customHeight="1" x14ac:dyDescent="0.2">
      <c r="B71" s="510" t="s">
        <v>662</v>
      </c>
      <c r="C71" s="703"/>
      <c r="D71" s="703"/>
      <c r="E71" s="703"/>
      <c r="F71" s="703"/>
    </row>
    <row r="72" spans="1:8" ht="67.25" customHeight="1" x14ac:dyDescent="0.2">
      <c r="B72" s="510" t="s">
        <v>663</v>
      </c>
      <c r="C72" s="703"/>
      <c r="D72" s="703"/>
      <c r="E72" s="703"/>
      <c r="F72" s="703"/>
    </row>
    <row r="73" spans="1:8" ht="67.25" customHeight="1" x14ac:dyDescent="0.2">
      <c r="B73" s="510" t="s">
        <v>665</v>
      </c>
      <c r="C73" s="703"/>
      <c r="D73" s="703"/>
      <c r="E73" s="703"/>
      <c r="F73" s="703"/>
    </row>
  </sheetData>
  <sheetProtection algorithmName="SHA-512" hashValue="+uzGpPk075vwasi2VduaVA+dV1ufQQzqEevnH4UNwPwUG0fZU4Yn0n1utlijYw5piiDhv9Gn2mzrUtGyX3T4rg==" saltValue="kBxM34zKYRXwa0TSRKPigA==" spinCount="100000" sheet="1" objects="1" scenarios="1"/>
  <mergeCells count="31">
    <mergeCell ref="F26:G26"/>
    <mergeCell ref="B67:C67"/>
    <mergeCell ref="B1:F1"/>
    <mergeCell ref="C3:D3"/>
    <mergeCell ref="C4:D4"/>
    <mergeCell ref="F21:G21"/>
    <mergeCell ref="F22:G22"/>
    <mergeCell ref="F23:G23"/>
    <mergeCell ref="F24:G24"/>
    <mergeCell ref="F25:G25"/>
    <mergeCell ref="B2:E2"/>
    <mergeCell ref="F16:G16"/>
    <mergeCell ref="F18:G18"/>
    <mergeCell ref="F19:G19"/>
    <mergeCell ref="F20:G20"/>
    <mergeCell ref="F27:G27"/>
    <mergeCell ref="D30:K30"/>
    <mergeCell ref="C72:F72"/>
    <mergeCell ref="C73:F73"/>
    <mergeCell ref="B68:F68"/>
    <mergeCell ref="C57:F57"/>
    <mergeCell ref="C58:F58"/>
    <mergeCell ref="C59:F59"/>
    <mergeCell ref="C60:F60"/>
    <mergeCell ref="C61:F61"/>
    <mergeCell ref="C62:F62"/>
    <mergeCell ref="C63:F63"/>
    <mergeCell ref="C64:F64"/>
    <mergeCell ref="C69:F69"/>
    <mergeCell ref="C70:F70"/>
    <mergeCell ref="C71:F71"/>
  </mergeCells>
  <conditionalFormatting sqref="C13">
    <cfRule type="expression" dxfId="7" priority="8">
      <formula>AND(NOT(IS_DISTRIBUTION))</formula>
    </cfRule>
  </conditionalFormatting>
  <conditionalFormatting sqref="D17:D27">
    <cfRule type="expression" dxfId="6" priority="38">
      <formula>AND($C17&lt;&gt;"Other",$C17&lt;&gt;"Anaerobic digester – co-digestion")</formula>
    </cfRule>
  </conditionalFormatting>
  <conditionalFormatting sqref="D32:K41">
    <cfRule type="expression" dxfId="5" priority="34">
      <formula>$B32&lt;&gt;"Direct interconnect with biogas project"</formula>
    </cfRule>
  </conditionalFormatting>
  <conditionalFormatting sqref="C32:C41">
    <cfRule type="expression" dxfId="4" priority="15">
      <formula>AND($B32&lt;&gt;"Interconnect with natural gas transmission company",$B32&lt;&gt;"Interconnect with natural gas distribution company")</formula>
    </cfRule>
  </conditionalFormatting>
  <conditionalFormatting sqref="E45:E54">
    <cfRule type="expression" dxfId="3" priority="14">
      <formula>$D45&lt;&gt;"Other"</formula>
    </cfRule>
  </conditionalFormatting>
  <conditionalFormatting sqref="C59:F64">
    <cfRule type="expression" dxfId="2" priority="10">
      <formula>AND($C$58&lt;&gt;"Yes",$C$58&lt;&gt;"Planning to",$C$58&lt;&gt;"Researching")</formula>
    </cfRule>
  </conditionalFormatting>
  <conditionalFormatting sqref="C11:H11 C13 B18:G27 B32:K41 B45:K54 C57:F64 C69:F73">
    <cfRule type="expression" dxfId="1" priority="9" stopIfTrue="1">
      <formula>$O$1=2</formula>
    </cfRule>
    <cfRule type="expression" dxfId="0" priority="1" stopIfTrue="1">
      <formula>AND(NOT(IS_TRANSPIPE),NOT(IS_DISTRIBUTION))</formula>
    </cfRule>
  </conditionalFormatting>
  <dataValidations count="12">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WVI67:WVI68 IW67:IW68 SS67:SS68 ACO67:ACO68 AMK67:AMK68 AWG67:AWG68 BGC67:BGC68 BPY67:BPY68 BZU67:BZU68 CJQ67:CJQ68 CTM67:CTM68 DDI67:DDI68 DNE67:DNE68 DXA67:DXA68 EGW67:EGW68 EQS67:EQS68 FAO67:FAO68 FKK67:FKK68 FUG67:FUG68 GEC67:GEC68 GNY67:GNY68 GXU67:GXU68 HHQ67:HHQ68 HRM67:HRM68 IBI67:IBI68 ILE67:ILE68 IVA67:IVA68 JEW67:JEW68 JOS67:JOS68 JYO67:JYO68 KIK67:KIK68 KSG67:KSG68 LCC67:LCC68 LLY67:LLY68 LVU67:LVU68 MFQ67:MFQ68 MPM67:MPM68 MZI67:MZI68 NJE67:NJE68 NTA67:NTA68 OCW67:OCW68 OMS67:OMS68 OWO67:OWO68 PGK67:PGK68 PQG67:PQG68 QAC67:QAC68 QJY67:QJY68 QTU67:QTU68 RDQ67:RDQ68 RNM67:RNM68 RXI67:RXI68 SHE67:SHE68 SRA67:SRA68 TAW67:TAW68 TKS67:TKS68 TUO67:TUO68 UEK67:UEK68 UOG67:UOG68 UYC67:UYC68 VHY67:VHY68 VRU67:VRU68 WBQ67:WBQ68 WLM67:WLM68 B6:B10 B13:B15 E16:F17 B28:B31 B70 B31:L31 B66:B68" xr:uid="{3396BDB2-B052-4557-8B44-A541E82695F6}"/>
    <dataValidation type="list" allowBlank="1" showInputMessage="1" showErrorMessage="1" sqref="C11:H11" xr:uid="{33D8374B-794D-45FE-BE01-B32D79EB27EB}">
      <formula1>"Yes, No"</formula1>
    </dataValidation>
    <dataValidation type="list" allowBlank="1" showInputMessage="1" showErrorMessage="1" sqref="C13" xr:uid="{8D7F0CA4-1A09-41F3-8905-EED5D85980DE}">
      <formula1>"Yes, Developing, No, Unknown"</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prompt="If project feedstock is a combined waste stream, please select “Other” and specify the waste streams using the nomenclature from the drop-down list" sqref="C16:C17" xr:uid="{CB21F317-CF64-47B0-B39B-6A5926CE6631}"/>
    <dataValidation errorStyle="warning" allowBlank="1" showInputMessage="1" showErrorMessage="1" errorTitle="Reasonable Range" error="The value you have provided is outside the EPA estimated range for this data element.  Please double check this value and revise, if necessary. If you believe it to be correct, please submit the value as is." prompt="This ID is to be generated by the reporting partner and can be of any alphanumeric format desired. The same ID should be used for any given project across the different tables on the reporting form." sqref="B16:B17" xr:uid="{B445BB0A-98AF-409C-82AC-5DC3A5C06126}"/>
    <dataValidation allowBlank="1" showInputMessage="1" sqref="B18 B42:N43 B44:O44 B55:B65 K45:N65 H45:H65 G55:G65 I55:J65 D55:D56 C45:C56 E45:F56 C65:F65" xr:uid="{6E917FFA-95AA-4FE9-A611-1B3FEC6C1D60}"/>
    <dataValidation type="list" allowBlank="1" showInputMessage="1" showErrorMessage="1" sqref="B32:B41" xr:uid="{37C53BC1-C446-4543-AC79-040F2D101E4F}">
      <formula1>"Direct interconnect with biogas project, Interconnect with natural gas transmission company, Interconnect with natural gas distribution company"</formula1>
    </dataValidation>
    <dataValidation type="list" allowBlank="1" showInputMessage="1" sqref="D45:D54" xr:uid="{8CC85AAA-474D-42AA-BE31-3DCB5B000EA8}">
      <formula1>"Thermal applications, Electricity generation, Vehicle fuel, Bio-product feedstock, Interconnect with other natural gas company (specify company), Not designated, Other, Unknown"</formula1>
    </dataValidation>
    <dataValidation type="list" allowBlank="1" showInputMessage="1" sqref="B45:B54" xr:uid="{B1EB57FC-FB2D-48F5-96A6-DE52135EBB61}">
      <formula1>biogas_project_ids</formula1>
    </dataValidation>
    <dataValidation type="list" errorStyle="warning" allowBlank="1" showInputMessage="1" showErrorMessage="1" errorTitle="Reasonable Range" error="The value you have provided is outside the EPA estimated range for this data element.  Please double check this value and revise, if necessary. If you believe it to be correct, please submit the value as is." prompt="If project feedstock is a combined waste stream, please select “Anaerobic Digestion - Codigestion” and specify the waste streams using the nomenclature from the drop-down list" sqref="C17:C27" xr:uid="{22AB88DE-C4BB-493F-9FFC-E28D393D25D6}">
      <formula1>"Anaerobic digester – livestock farm, Anaerobic digester – food production facility, Anaerobic digester – organic waste management, Anaerobic digester – wastewater treatment plan, Anaerobic digester – co-digestion, Landfill, Other"</formula1>
    </dataValidation>
    <dataValidation type="list" allowBlank="1" showInputMessage="1" sqref="G45:G54 I45:J54" xr:uid="{E39A285A-D452-47B7-8992-73170EE12CA8}">
      <formula1>"Yes, No, Unknown"</formula1>
    </dataValidation>
    <dataValidation type="list" allowBlank="1" showInputMessage="1" showErrorMessage="1" sqref="C58:F58" xr:uid="{34226538-0FA1-4E1F-ACD8-EB27325084A8}">
      <formula1>"Yes, Planning to, Researching, No, Unknown"</formula1>
    </dataValidation>
  </dataValidations>
  <hyperlinks>
    <hyperlink ref="G4" location="ToC!B31" display="Return to Table of Contents" xr:uid="{C2DE75ED-8F4D-4248-AC8C-EC681DF3EF70}"/>
  </hyperlinks>
  <printOptions horizontalCentered="1"/>
  <pageMargins left="0.25" right="0.25" top="0.75" bottom="0.5" header="0.25" footer="0.25"/>
  <pageSetup scale="46" orientation="landscape" r:id="rId1"/>
  <headerFooter>
    <oddHeader>&amp;C&amp;18&amp;F</oddHeader>
    <oddFooter>&amp;C&amp;P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1313" r:id="rId4" name="Option Button 1">
              <controlPr defaultSize="0" autoFill="0" autoLine="0" autoPict="0">
                <anchor moveWithCells="1">
                  <from>
                    <xdr:col>5</xdr:col>
                    <xdr:colOff>1345721</xdr:colOff>
                    <xdr:row>0</xdr:row>
                    <xdr:rowOff>0</xdr:rowOff>
                  </from>
                  <to>
                    <xdr:col>6</xdr:col>
                    <xdr:colOff>1604513</xdr:colOff>
                    <xdr:row>1</xdr:row>
                    <xdr:rowOff>34506</xdr:rowOff>
                  </to>
                </anchor>
              </controlPr>
            </control>
          </mc:Choice>
        </mc:AlternateContent>
        <mc:AlternateContent xmlns:mc="http://schemas.openxmlformats.org/markup-compatibility/2006">
          <mc:Choice Requires="x14">
            <control shapeId="141314" r:id="rId5" name="Option Button 2">
              <controlPr defaultSize="0" autoFill="0" autoLine="0" autoPict="0">
                <anchor moveWithCells="1">
                  <from>
                    <xdr:col>5</xdr:col>
                    <xdr:colOff>1345721</xdr:colOff>
                    <xdr:row>1</xdr:row>
                    <xdr:rowOff>94891</xdr:rowOff>
                  </from>
                  <to>
                    <xdr:col>6</xdr:col>
                    <xdr:colOff>1483743</xdr:colOff>
                    <xdr:row>1</xdr:row>
                    <xdr:rowOff>422694</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93B8D-64E6-4ADF-BB83-3C287957C884}">
  <sheetPr>
    <tabColor theme="1"/>
  </sheetPr>
  <dimension ref="A1:O19"/>
  <sheetViews>
    <sheetView showGridLines="0" zoomScale="85" zoomScaleNormal="85" workbookViewId="0">
      <pane ySplit="7" topLeftCell="A8" activePane="bottomLeft" state="frozen"/>
      <selection pane="bottomLeft" activeCell="B1" sqref="B1:F1"/>
    </sheetView>
  </sheetViews>
  <sheetFormatPr defaultRowHeight="14.3" x14ac:dyDescent="0.25"/>
  <cols>
    <col min="1" max="1" width="4.625" customWidth="1"/>
    <col min="2" max="2" width="60.625" customWidth="1"/>
    <col min="3" max="4" width="30.625" customWidth="1"/>
    <col min="5" max="5" width="20.625" customWidth="1"/>
    <col min="15" max="15" width="0" hidden="1" customWidth="1"/>
  </cols>
  <sheetData>
    <row r="1" spans="1:15" ht="55.7" customHeight="1" x14ac:dyDescent="0.25">
      <c r="A1" s="26"/>
      <c r="B1" s="684" t="s">
        <v>614</v>
      </c>
      <c r="C1" s="684"/>
      <c r="D1" s="684"/>
      <c r="E1" s="684"/>
      <c r="F1" s="684"/>
      <c r="H1" s="12"/>
      <c r="I1" s="12" t="s">
        <v>684</v>
      </c>
      <c r="O1">
        <v>0</v>
      </c>
    </row>
    <row r="2" spans="1:15" ht="36.700000000000003" customHeight="1" x14ac:dyDescent="0.25">
      <c r="A2" s="208"/>
      <c r="B2" s="562" t="s">
        <v>628</v>
      </c>
      <c r="C2" s="562"/>
      <c r="D2" s="562"/>
      <c r="E2" s="562"/>
      <c r="F2" s="562"/>
      <c r="H2" s="26"/>
      <c r="I2" s="26" t="s">
        <v>683</v>
      </c>
    </row>
    <row r="3" spans="1:15" ht="28.55" customHeight="1" x14ac:dyDescent="0.25">
      <c r="A3" s="12"/>
      <c r="B3" s="13" t="s">
        <v>2</v>
      </c>
      <c r="C3" s="563" t="s">
        <v>0</v>
      </c>
      <c r="D3" s="563"/>
      <c r="E3" s="27" t="s">
        <v>1</v>
      </c>
      <c r="F3" s="12"/>
      <c r="H3" s="12"/>
    </row>
    <row r="4" spans="1:15" x14ac:dyDescent="0.25">
      <c r="A4" s="63"/>
      <c r="B4" s="502" t="s">
        <v>604</v>
      </c>
      <c r="C4" s="708" t="s">
        <v>605</v>
      </c>
      <c r="D4" s="708"/>
      <c r="E4" s="503" t="str">
        <f>ReportYear</f>
        <v>20XX</v>
      </c>
      <c r="F4" s="63"/>
      <c r="H4" s="500" t="s">
        <v>61</v>
      </c>
    </row>
    <row r="5" spans="1:15" ht="18.350000000000001" x14ac:dyDescent="0.25">
      <c r="A5" s="18"/>
      <c r="B5" s="25" t="str">
        <f>IFERROR(IF(AND(Segment_Selection=TRUE,ISNA(Source_Selection)),IF(Segment_Distribution=TRUE,"","This source is not required to be reported for the industry segment selected"),IF(AND(Segment_Distribution=TRUE,Blowdowns=TRUE),"",IF(Segment_Distribution=TRUE,"Participating source not selected","This source is not required to be reported for the industry segment selected"))),"")</f>
        <v/>
      </c>
      <c r="C5" s="504"/>
      <c r="D5" s="18"/>
      <c r="E5" s="18"/>
      <c r="F5" s="18"/>
    </row>
    <row r="6" spans="1:15" ht="19.05" x14ac:dyDescent="0.3">
      <c r="A6" s="18"/>
      <c r="B6" s="709" t="s">
        <v>610</v>
      </c>
      <c r="C6" s="709"/>
      <c r="D6" s="505"/>
      <c r="E6" s="541"/>
      <c r="F6" s="507"/>
    </row>
    <row r="7" spans="1:15" ht="19.05" x14ac:dyDescent="0.3">
      <c r="A7" s="18"/>
      <c r="B7" s="508" t="s">
        <v>615</v>
      </c>
      <c r="C7" s="509"/>
      <c r="D7" s="505"/>
      <c r="E7" s="506"/>
      <c r="F7" s="507"/>
    </row>
    <row r="8" spans="1:15" ht="104.45" customHeight="1" x14ac:dyDescent="0.25">
      <c r="B8" s="510" t="s">
        <v>616</v>
      </c>
      <c r="C8" s="559"/>
      <c r="D8" s="707"/>
      <c r="E8" s="707"/>
    </row>
    <row r="9" spans="1:15" ht="104.45" customHeight="1" x14ac:dyDescent="0.25">
      <c r="B9" s="510" t="s">
        <v>617</v>
      </c>
      <c r="C9" s="559"/>
      <c r="D9" s="707"/>
      <c r="E9" s="707"/>
    </row>
    <row r="10" spans="1:15" ht="104.45" customHeight="1" x14ac:dyDescent="0.25">
      <c r="B10" s="510" t="s">
        <v>618</v>
      </c>
      <c r="C10" s="559"/>
      <c r="D10" s="707"/>
      <c r="E10" s="707"/>
    </row>
    <row r="11" spans="1:15" ht="104.45" customHeight="1" x14ac:dyDescent="0.25">
      <c r="B11" s="510" t="s">
        <v>619</v>
      </c>
      <c r="C11" s="559"/>
      <c r="D11" s="707"/>
      <c r="E11" s="707"/>
    </row>
    <row r="12" spans="1:15" ht="104.45" customHeight="1" x14ac:dyDescent="0.25">
      <c r="B12" s="510" t="s">
        <v>620</v>
      </c>
      <c r="C12" s="559"/>
      <c r="D12" s="707"/>
      <c r="E12" s="707"/>
    </row>
    <row r="13" spans="1:15" ht="104.45" customHeight="1" x14ac:dyDescent="0.25">
      <c r="B13" s="510" t="s">
        <v>621</v>
      </c>
      <c r="C13" s="559"/>
      <c r="D13" s="707"/>
      <c r="E13" s="707"/>
    </row>
    <row r="14" spans="1:15" ht="104.45" customHeight="1" x14ac:dyDescent="0.25">
      <c r="B14" s="510" t="s">
        <v>622</v>
      </c>
      <c r="C14" s="559"/>
      <c r="D14" s="707"/>
      <c r="E14" s="707"/>
    </row>
    <row r="15" spans="1:15" ht="104.45" customHeight="1" x14ac:dyDescent="0.25">
      <c r="B15" s="510" t="s">
        <v>623</v>
      </c>
      <c r="C15" s="559"/>
      <c r="D15" s="707"/>
      <c r="E15" s="707"/>
    </row>
    <row r="16" spans="1:15" ht="104.45" customHeight="1" x14ac:dyDescent="0.25">
      <c r="B16" s="510" t="s">
        <v>624</v>
      </c>
      <c r="C16" s="559"/>
      <c r="D16" s="707"/>
      <c r="E16" s="707"/>
    </row>
    <row r="17" spans="2:5" ht="104.45" customHeight="1" x14ac:dyDescent="0.25">
      <c r="B17" s="510" t="s">
        <v>625</v>
      </c>
      <c r="C17" s="559"/>
      <c r="D17" s="707"/>
      <c r="E17" s="707"/>
    </row>
    <row r="18" spans="2:5" ht="104.45" customHeight="1" x14ac:dyDescent="0.25">
      <c r="B18" s="510" t="s">
        <v>626</v>
      </c>
      <c r="C18" s="559"/>
      <c r="D18" s="707"/>
      <c r="E18" s="707"/>
    </row>
    <row r="19" spans="2:5" ht="104.45" customHeight="1" x14ac:dyDescent="0.25">
      <c r="B19" s="510" t="s">
        <v>627</v>
      </c>
      <c r="C19" s="559"/>
      <c r="D19" s="707"/>
      <c r="E19" s="707"/>
    </row>
  </sheetData>
  <sheetProtection algorithmName="SHA-512" hashValue="GItice2txVn0zvQCoIgwJdmrGDrKozXkri66hMBSuyCkMUDMC0p77VdQOGzdDKUTtwC9CZgTXvAaHgFyQ8UoTg==" saltValue="eXLCcW1+xj/YszgTH6sdDA==" spinCount="100000" sheet="1" objects="1" scenarios="1"/>
  <mergeCells count="17">
    <mergeCell ref="C14:E14"/>
    <mergeCell ref="B1:F1"/>
    <mergeCell ref="B2:F2"/>
    <mergeCell ref="C3:D3"/>
    <mergeCell ref="C4:D4"/>
    <mergeCell ref="B6:C6"/>
    <mergeCell ref="C8:E8"/>
    <mergeCell ref="C9:E9"/>
    <mergeCell ref="C10:E10"/>
    <mergeCell ref="C11:E11"/>
    <mergeCell ref="C12:E12"/>
    <mergeCell ref="C13:E13"/>
    <mergeCell ref="C15:E15"/>
    <mergeCell ref="C16:E16"/>
    <mergeCell ref="C17:E17"/>
    <mergeCell ref="C18:E18"/>
    <mergeCell ref="C19:E19"/>
  </mergeCells>
  <dataValidations count="1">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6:B7" xr:uid="{51F9D998-546F-44BE-BF79-0D09139458C5}"/>
  </dataValidations>
  <hyperlinks>
    <hyperlink ref="B2:F2" r:id="rId1" display="For additional information about the data being requested, and for further detail on quantification methodologies, please refer to the &quot;ONE Future Commitment Option Technical Document&quot; found on the Methane Challenge website." xr:uid="{3E57C661-AF8E-463F-92C6-969B9F82558F}"/>
    <hyperlink ref="H4" location="ToC!B32" display="Return to Table of Contents" xr:uid="{6F983057-870E-4775-9E80-C1B3DCB11122}"/>
  </hyperlinks>
  <pageMargins left="0.7" right="0.7" top="0.75" bottom="0.75" header="0.3" footer="0.3"/>
  <pageSetup orientation="portrait" horizontalDpi="360" verticalDpi="360" r:id="rId2"/>
  <drawing r:id="rId3"/>
  <legacyDrawing r:id="rId4"/>
  <mc:AlternateContent xmlns:mc="http://schemas.openxmlformats.org/markup-compatibility/2006">
    <mc:Choice Requires="x14">
      <controls>
        <mc:AlternateContent xmlns:mc="http://schemas.openxmlformats.org/markup-compatibility/2006">
          <mc:Choice Requires="x14">
            <control shapeId="166913" r:id="rId5" name="Option Button 1">
              <controlPr defaultSize="0" autoFill="0" autoLine="0" autoPict="0">
                <anchor moveWithCells="1">
                  <from>
                    <xdr:col>7</xdr:col>
                    <xdr:colOff>353683</xdr:colOff>
                    <xdr:row>0</xdr:row>
                    <xdr:rowOff>215660</xdr:rowOff>
                  </from>
                  <to>
                    <xdr:col>10</xdr:col>
                    <xdr:colOff>345057</xdr:colOff>
                    <xdr:row>0</xdr:row>
                    <xdr:rowOff>491706</xdr:rowOff>
                  </to>
                </anchor>
              </controlPr>
            </control>
          </mc:Choice>
        </mc:AlternateContent>
        <mc:AlternateContent xmlns:mc="http://schemas.openxmlformats.org/markup-compatibility/2006">
          <mc:Choice Requires="x14">
            <control shapeId="166914" r:id="rId6" name="Option Button 2">
              <controlPr defaultSize="0" autoFill="0" autoLine="0" autoPict="0">
                <anchor moveWithCells="1">
                  <from>
                    <xdr:col>7</xdr:col>
                    <xdr:colOff>370936</xdr:colOff>
                    <xdr:row>1</xdr:row>
                    <xdr:rowOff>51758</xdr:rowOff>
                  </from>
                  <to>
                    <xdr:col>10</xdr:col>
                    <xdr:colOff>241540</xdr:colOff>
                    <xdr:row>1</xdr:row>
                    <xdr:rowOff>379562</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1">
    <tabColor theme="9"/>
  </sheetPr>
  <dimension ref="A1:J117"/>
  <sheetViews>
    <sheetView workbookViewId="0">
      <selection activeCell="B27" sqref="B27"/>
    </sheetView>
  </sheetViews>
  <sheetFormatPr defaultColWidth="9.125" defaultRowHeight="12.9" x14ac:dyDescent="0.2"/>
  <cols>
    <col min="1" max="1" width="32.375" style="148" customWidth="1"/>
    <col min="2" max="2" width="58.375" style="148" bestFit="1" customWidth="1"/>
    <col min="3" max="3" width="29.5" style="148" customWidth="1"/>
    <col min="4" max="4" width="3.125" style="148" customWidth="1"/>
    <col min="5" max="5" width="21" style="148" bestFit="1" customWidth="1"/>
    <col min="6" max="7" width="9.125" style="148"/>
    <col min="8" max="8" width="17.375" style="148" bestFit="1" customWidth="1"/>
    <col min="9" max="16384" width="9.125" style="148"/>
  </cols>
  <sheetData>
    <row r="1" spans="1:10" ht="13.6" x14ac:dyDescent="0.25">
      <c r="A1" s="147" t="s">
        <v>3</v>
      </c>
      <c r="B1" s="147" t="s">
        <v>29</v>
      </c>
      <c r="C1" s="464" t="s">
        <v>571</v>
      </c>
      <c r="E1" s="147"/>
      <c r="H1" s="147" t="s">
        <v>32</v>
      </c>
    </row>
    <row r="2" spans="1:10" x14ac:dyDescent="0.2">
      <c r="A2" s="148" t="s">
        <v>7</v>
      </c>
      <c r="B2" s="146" t="s">
        <v>11</v>
      </c>
      <c r="C2" s="145" t="str">
        <f>IF(IS_PROCESSING,"Applicable","N/A")</f>
        <v>N/A</v>
      </c>
      <c r="E2" s="317"/>
      <c r="F2" s="318"/>
      <c r="H2" s="148" t="b">
        <f>IF(AND(LEN(FacilityNumber)=6,ISERR(VALUE(FacilityNumber))=FALSE),TRUE,FALSE)</f>
        <v>1</v>
      </c>
      <c r="J2" s="148" t="str">
        <f>IF(GHGRP_Facility,"GHGRP", "NOT GHGRP")</f>
        <v>GHGRP</v>
      </c>
    </row>
    <row r="3" spans="1:10" x14ac:dyDescent="0.2">
      <c r="A3" s="149" t="s">
        <v>51</v>
      </c>
      <c r="B3" s="146" t="s">
        <v>18</v>
      </c>
      <c r="C3" s="145" t="str">
        <f>IF(IS_PRODUCTION, "Applicable","N/A")</f>
        <v>N/A</v>
      </c>
      <c r="E3" s="317"/>
      <c r="F3" s="318"/>
    </row>
    <row r="4" spans="1:10" x14ac:dyDescent="0.2">
      <c r="A4" s="150" t="s">
        <v>52</v>
      </c>
      <c r="B4" s="145" t="s">
        <v>56</v>
      </c>
      <c r="C4" s="145" t="str">
        <f>IF(AND(NOT(IS_PRODUCTION),NOT(IS_TRANSPIPE),NOT(IS_DISTRIBUTION)),"N/A","Applicable")</f>
        <v>N/A</v>
      </c>
      <c r="E4" s="317"/>
      <c r="F4" s="318"/>
    </row>
    <row r="5" spans="1:10" x14ac:dyDescent="0.2">
      <c r="A5" s="150" t="s">
        <v>53</v>
      </c>
      <c r="B5" s="145" t="s">
        <v>33</v>
      </c>
      <c r="C5" s="145" t="str">
        <f>IF(AND(NOT(IS_GATHERING),NOT(IS_PROCESSING),NOT(IS_TRANSCOMPRESSION),NOT(IS_LNGIMPTEXPT)),"N/A","Applicable")</f>
        <v>N/A</v>
      </c>
      <c r="E5" s="317"/>
      <c r="F5" s="318"/>
    </row>
    <row r="6" spans="1:10" x14ac:dyDescent="0.2">
      <c r="A6" s="150" t="s">
        <v>54</v>
      </c>
      <c r="B6" s="145" t="s">
        <v>68</v>
      </c>
      <c r="C6" s="145" t="str">
        <f>IF(AND(NOT(IS_PRODUCTION),NOT(IS_GATHERING),NOT(IS_DISTRIBUTION)),"N/A","Applicable")</f>
        <v>N/A</v>
      </c>
      <c r="E6" s="317"/>
      <c r="F6" s="318"/>
    </row>
    <row r="7" spans="1:10" x14ac:dyDescent="0.2">
      <c r="A7" s="150" t="s">
        <v>599</v>
      </c>
      <c r="B7" s="145" t="s">
        <v>79</v>
      </c>
      <c r="C7" s="145" t="str">
        <f>IF(AND(NOT(IS_PROCESSING),NOT(IS_TRANSCOMPRESSION),NOT(IS_STORAGE),NOT(IS_LNGSTORAGE),NOT(IS_LNGIMPTEXPT)),"N/A","Applicable")</f>
        <v>N/A</v>
      </c>
      <c r="E7" s="319"/>
      <c r="F7" s="318"/>
    </row>
    <row r="8" spans="1:10" x14ac:dyDescent="0.2">
      <c r="A8" s="150"/>
      <c r="B8" s="145" t="s">
        <v>19</v>
      </c>
      <c r="C8" s="145" t="str">
        <f>IF(AND(NOT(IS_PRODUCTION),NOT(IS_GATHERING),NOT(IS_PROCESSING),NOT(IS_TRANSCOMPRESSION),NOT(IS_STORAGE),NOT(IS_LNGSTORAGE),NOT(IS_LNGIMPTEXPT)),"N/A","Applicable")</f>
        <v>N/A</v>
      </c>
      <c r="E8" s="319"/>
      <c r="F8" s="318"/>
    </row>
    <row r="9" spans="1:10" x14ac:dyDescent="0.2">
      <c r="A9" s="150"/>
      <c r="B9" s="145" t="s">
        <v>80</v>
      </c>
      <c r="C9" s="145" t="str">
        <f>IF(AND(NOT(IS_PRODUCTION),NOT(IS_GATHERING),NOT(IS_PROCESSING),NOT(IS_TRANSCOMPRESSION),NOT(IS_STORAGE),NOT(IS_LNGSTORAGE),NOT(IS_LNGIMPTEXPT)),"N/A","Applicable")</f>
        <v>N/A</v>
      </c>
      <c r="E9" s="319"/>
      <c r="F9" s="318"/>
    </row>
    <row r="10" spans="1:10" x14ac:dyDescent="0.2">
      <c r="A10" s="150"/>
      <c r="B10" s="145" t="s">
        <v>20</v>
      </c>
      <c r="C10" s="145" t="str">
        <f>IF(IS_PRODUCTION, "Applicable","N/A")</f>
        <v>N/A</v>
      </c>
      <c r="E10" s="317"/>
      <c r="F10" s="318"/>
    </row>
    <row r="11" spans="1:10" x14ac:dyDescent="0.2">
      <c r="A11" s="150"/>
      <c r="B11" s="145" t="s">
        <v>21</v>
      </c>
      <c r="C11" s="145" t="str">
        <f>IF(AND(NOT(IS_PRODUCTION),NOT(IS_GATHERING),NOT(IS_PROCESSING),NOT(IS_TRANSCOMPRESSION),NOT(IS_STORAGE)),"N/A","Applicable")</f>
        <v>N/A</v>
      </c>
    </row>
    <row r="12" spans="1:10" x14ac:dyDescent="0.2">
      <c r="A12" s="150"/>
      <c r="B12" s="145" t="s">
        <v>23</v>
      </c>
      <c r="C12" s="145" t="str">
        <f>IF(AND(NOT(IS_GATHERING),NOT(IS_DISTRIBUTION)),"N/A","Applicable")</f>
        <v>N/A</v>
      </c>
    </row>
    <row r="13" spans="1:10" x14ac:dyDescent="0.2">
      <c r="A13" s="150"/>
      <c r="B13" s="145" t="s">
        <v>81</v>
      </c>
      <c r="C13" s="145" t="str">
        <f>IF(IS_DISTRIBUTION, "Applicable","N/A")</f>
        <v>N/A</v>
      </c>
    </row>
    <row r="14" spans="1:10" x14ac:dyDescent="0.2">
      <c r="A14" s="150"/>
      <c r="B14" s="145" t="s">
        <v>24</v>
      </c>
      <c r="C14" s="145" t="str">
        <f>IF(AND(NOT(IS_PRODUCTION),NOT(IS_GATHERING),NOT(IS_PROCESSING),NOT(IS_TRANSCOMPRESSION),NOT(IS_STORAGE),NOT(IS_LNGSTORAGE),NOT(IS_LNGIMPTEXPT)),"N/A","Applicable")</f>
        <v>N/A</v>
      </c>
    </row>
    <row r="15" spans="1:10" x14ac:dyDescent="0.2">
      <c r="A15" s="150"/>
      <c r="B15" s="145" t="s">
        <v>279</v>
      </c>
      <c r="C15" s="145" t="str">
        <f>IF(AND(NOT(IS_TRANSPIPE),NOT(IS_GATHERING)),"N/A","Applicable")</f>
        <v>N/A</v>
      </c>
    </row>
    <row r="16" spans="1:10" x14ac:dyDescent="0.2">
      <c r="A16" s="150"/>
      <c r="B16" s="145" t="s">
        <v>124</v>
      </c>
      <c r="C16" s="145" t="str">
        <f>IF(IS_DISTRIBUTION, "Applicable","N/A")</f>
        <v>N/A</v>
      </c>
    </row>
    <row r="17" spans="1:6" x14ac:dyDescent="0.2">
      <c r="A17" s="150"/>
      <c r="B17" s="145" t="s">
        <v>25</v>
      </c>
      <c r="C17" s="145" t="str">
        <f>IF(AND(NOT(IS_PRODUCTION),NOT(IS_GATHERING),NOT(IS_PROCESSING),NOT(IS_TRANSCOMPRESSION),NOT(IS_STORAGE),NOT(IS_LNGSTORAGE),NOT(IS_LNGIMPTEXPT)),"N/A","Applicable")</f>
        <v>N/A</v>
      </c>
      <c r="F17" s="151"/>
    </row>
    <row r="18" spans="1:6" x14ac:dyDescent="0.2">
      <c r="A18" s="150"/>
      <c r="B18" s="145" t="s">
        <v>27</v>
      </c>
      <c r="C18" s="145" t="str">
        <f>IF(IS_PRODUCTION, "Applicable","N/A")</f>
        <v>N/A</v>
      </c>
      <c r="F18" s="145"/>
    </row>
    <row r="19" spans="1:6" x14ac:dyDescent="0.2">
      <c r="A19" s="150"/>
      <c r="B19" s="145" t="s">
        <v>82</v>
      </c>
      <c r="C19" s="145" t="str">
        <f>IF(IS_DISTRIBUTION, "Applicable","N/A")</f>
        <v>N/A</v>
      </c>
      <c r="F19" s="152"/>
    </row>
    <row r="20" spans="1:6" x14ac:dyDescent="0.2">
      <c r="A20" s="150"/>
      <c r="B20" s="145" t="s">
        <v>35</v>
      </c>
      <c r="C20" s="145" t="str">
        <f>IF(AND(NOT(IS_PRODUCTION),NOT(IS_GATHERING),NOT(IS_PROCESSING),NOT(IS_TRANSCOMPRESSION),NOT(IS_STORAGE)),"N/A","Applicable")</f>
        <v>N/A</v>
      </c>
      <c r="F20" s="153"/>
    </row>
    <row r="21" spans="1:6" x14ac:dyDescent="0.2">
      <c r="A21" s="150"/>
      <c r="B21" s="145" t="s">
        <v>36</v>
      </c>
      <c r="C21" s="145" t="str">
        <f>IF(AND(NOT(IS_PRODUCTION),NOT(IS_GATHERING)),"N/A","Applicable")</f>
        <v>N/A</v>
      </c>
    </row>
    <row r="22" spans="1:6" x14ac:dyDescent="0.2">
      <c r="A22" s="150"/>
      <c r="B22" s="145" t="s">
        <v>37</v>
      </c>
      <c r="C22" s="145" t="str">
        <f>IF(AND(NOT(IS_PRODUCTION),NOT(IS_DISTRIBUTION)),"N/A","Applicable")</f>
        <v>N/A</v>
      </c>
    </row>
    <row r="23" spans="1:6" x14ac:dyDescent="0.2">
      <c r="A23" s="150"/>
      <c r="B23" s="145" t="s">
        <v>146</v>
      </c>
      <c r="C23" s="145" t="str">
        <f>IF(AND(NOT(IS_PRODUCTION), NOT(IS_GATHERING),NOT(IS_TRANSCOMPRESSION)),"N/A","Applicable")</f>
        <v>N/A</v>
      </c>
    </row>
    <row r="24" spans="1:6" x14ac:dyDescent="0.2">
      <c r="A24" s="150"/>
      <c r="B24" s="145" t="s">
        <v>38</v>
      </c>
      <c r="C24" s="145" t="str">
        <f>IF(AND(NOT(IS_STORAGE),NOT(IS_LNGSTORAGE)),"N/A","Applicable")</f>
        <v>N/A</v>
      </c>
    </row>
    <row r="25" spans="1:6" x14ac:dyDescent="0.2">
      <c r="A25" s="150"/>
      <c r="B25" s="145" t="s">
        <v>83</v>
      </c>
      <c r="C25" s="145" t="str">
        <f>IF(IS_PRODUCTION, "Applicable","N/A")</f>
        <v>N/A</v>
      </c>
    </row>
    <row r="26" spans="1:6" x14ac:dyDescent="0.2">
      <c r="A26" s="150"/>
      <c r="B26" s="145" t="s">
        <v>606</v>
      </c>
      <c r="C26" s="145" t="str">
        <f>IF(AND(NOT(IS_TRANSPIPE),NOT(IS_DISTRIBUTION)),"N/A","Applicable")</f>
        <v>N/A</v>
      </c>
    </row>
    <row r="27" spans="1:6" x14ac:dyDescent="0.2">
      <c r="A27" s="150"/>
    </row>
    <row r="28" spans="1:6" ht="13.6" x14ac:dyDescent="0.2">
      <c r="A28" s="196" t="s">
        <v>33</v>
      </c>
      <c r="B28" s="196" t="s">
        <v>331</v>
      </c>
    </row>
    <row r="29" spans="1:6" x14ac:dyDescent="0.2">
      <c r="A29" s="197" t="s">
        <v>292</v>
      </c>
      <c r="B29" s="148" t="s">
        <v>332</v>
      </c>
    </row>
    <row r="30" spans="1:6" x14ac:dyDescent="0.2">
      <c r="A30" s="150" t="s">
        <v>293</v>
      </c>
      <c r="B30" s="148" t="s">
        <v>333</v>
      </c>
    </row>
    <row r="31" spans="1:6" x14ac:dyDescent="0.2">
      <c r="A31" s="150" t="s">
        <v>294</v>
      </c>
      <c r="B31" s="148" t="s">
        <v>334</v>
      </c>
    </row>
    <row r="32" spans="1:6" x14ac:dyDescent="0.2">
      <c r="A32" s="150" t="s">
        <v>274</v>
      </c>
      <c r="B32" s="148" t="s">
        <v>422</v>
      </c>
    </row>
    <row r="33" spans="1:2" x14ac:dyDescent="0.2">
      <c r="A33" s="150" t="s">
        <v>295</v>
      </c>
      <c r="B33" s="148" t="s">
        <v>335</v>
      </c>
    </row>
    <row r="34" spans="1:2" x14ac:dyDescent="0.2">
      <c r="A34" s="150" t="s">
        <v>296</v>
      </c>
    </row>
    <row r="35" spans="1:2" x14ac:dyDescent="0.2">
      <c r="A35" s="150" t="s">
        <v>297</v>
      </c>
    </row>
    <row r="36" spans="1:2" x14ac:dyDescent="0.2">
      <c r="A36" s="150" t="s">
        <v>298</v>
      </c>
    </row>
    <row r="37" spans="1:2" x14ac:dyDescent="0.2">
      <c r="A37" s="150"/>
    </row>
    <row r="38" spans="1:2" x14ac:dyDescent="0.2">
      <c r="A38" s="197" t="s">
        <v>299</v>
      </c>
    </row>
    <row r="39" spans="1:2" x14ac:dyDescent="0.2">
      <c r="A39" s="150" t="s">
        <v>300</v>
      </c>
    </row>
    <row r="40" spans="1:2" x14ac:dyDescent="0.2">
      <c r="A40" s="150" t="s">
        <v>301</v>
      </c>
    </row>
    <row r="41" spans="1:2" x14ac:dyDescent="0.2">
      <c r="A41" s="150" t="s">
        <v>302</v>
      </c>
    </row>
    <row r="42" spans="1:2" x14ac:dyDescent="0.2">
      <c r="A42" s="150" t="s">
        <v>303</v>
      </c>
    </row>
    <row r="43" spans="1:2" x14ac:dyDescent="0.2">
      <c r="A43" s="150" t="s">
        <v>304</v>
      </c>
    </row>
    <row r="44" spans="1:2" x14ac:dyDescent="0.2">
      <c r="A44" s="150" t="s">
        <v>305</v>
      </c>
    </row>
    <row r="45" spans="1:2" x14ac:dyDescent="0.2">
      <c r="A45" s="150" t="s">
        <v>306</v>
      </c>
    </row>
    <row r="46" spans="1:2" x14ac:dyDescent="0.2">
      <c r="A46" s="150" t="s">
        <v>307</v>
      </c>
    </row>
    <row r="47" spans="1:2" x14ac:dyDescent="0.2">
      <c r="A47" s="150"/>
    </row>
    <row r="48" spans="1:2" x14ac:dyDescent="0.2">
      <c r="A48" s="150"/>
    </row>
    <row r="50" spans="1:1" ht="13.6" x14ac:dyDescent="0.25">
      <c r="A50" s="147" t="s">
        <v>431</v>
      </c>
    </row>
    <row r="51" spans="1:1" x14ac:dyDescent="0.2">
      <c r="A51" s="307" t="s">
        <v>432</v>
      </c>
    </row>
    <row r="52" spans="1:1" x14ac:dyDescent="0.2">
      <c r="A52" s="148" t="s">
        <v>433</v>
      </c>
    </row>
    <row r="53" spans="1:1" x14ac:dyDescent="0.2">
      <c r="A53" s="148" t="s">
        <v>434</v>
      </c>
    </row>
    <row r="54" spans="1:1" x14ac:dyDescent="0.2">
      <c r="A54" s="148" t="s">
        <v>435</v>
      </c>
    </row>
    <row r="55" spans="1:1" x14ac:dyDescent="0.2">
      <c r="A55" s="148" t="s">
        <v>436</v>
      </c>
    </row>
    <row r="88" spans="1:3" x14ac:dyDescent="0.2">
      <c r="A88" s="148" t="s">
        <v>570</v>
      </c>
    </row>
    <row r="90" spans="1:3" x14ac:dyDescent="0.2">
      <c r="A90" s="148" t="s">
        <v>29</v>
      </c>
      <c r="B90" s="148" t="s">
        <v>445</v>
      </c>
      <c r="C90" s="148" t="s">
        <v>344</v>
      </c>
    </row>
    <row r="91" spans="1:3" x14ac:dyDescent="0.2">
      <c r="A91" s="148" t="s">
        <v>11</v>
      </c>
      <c r="B91" s="316">
        <f>'Acid Gas Removal Vents'!C10</f>
        <v>0</v>
      </c>
      <c r="C91" s="316">
        <f>'Acid Gas Removal Vents'!C22</f>
        <v>0</v>
      </c>
    </row>
    <row r="92" spans="1:3" x14ac:dyDescent="0.2">
      <c r="A92" s="148" t="s">
        <v>18</v>
      </c>
      <c r="B92" s="316">
        <f>'Assc Gas Venting + Flaring'!C13+'Assc Gas Venting + Flaring'!C14</f>
        <v>0</v>
      </c>
      <c r="C92" s="316">
        <f>'Assc Gas Venting + Flaring'!C26</f>
        <v>0</v>
      </c>
    </row>
    <row r="93" spans="1:3" x14ac:dyDescent="0.2">
      <c r="A93" s="148" t="s">
        <v>56</v>
      </c>
      <c r="B93" s="316">
        <f>SUM(Blowdowns!C14,Blowdowns!C18,Blowdowns!C56,Blowdowns!C38:E38)</f>
        <v>0</v>
      </c>
      <c r="C93" s="316">
        <f>SUM(Blowdowns!C30,Blowdowns!C49,Blowdowns!C63)</f>
        <v>0</v>
      </c>
    </row>
    <row r="94" spans="1:3" x14ac:dyDescent="0.2">
      <c r="A94" s="148" t="s">
        <v>33</v>
      </c>
      <c r="B94" s="316">
        <f>SUM('Blowdown Vent Stacks'!C20)</f>
        <v>0</v>
      </c>
      <c r="C94" s="316">
        <f>'Blowdown Vent Stacks'!C32</f>
        <v>0</v>
      </c>
    </row>
    <row r="95" spans="1:3" x14ac:dyDescent="0.2">
      <c r="A95" s="148" t="s">
        <v>68</v>
      </c>
      <c r="B95" s="316">
        <f>'Combustion Units'!C16+'Combustion Units'!C18+'Combustion Units'!C36</f>
        <v>0</v>
      </c>
      <c r="C95" s="316">
        <f>SUM('Combustion Units'!C30,'Combustion Units'!C48)</f>
        <v>0</v>
      </c>
    </row>
    <row r="96" spans="1:3" x14ac:dyDescent="0.2">
      <c r="A96" s="148" t="s">
        <v>34</v>
      </c>
      <c r="B96" s="316">
        <f>SUM('Combustion Units - SubpartC'!C11,'Combustion Units - SubpartC'!C14,'Combustion Units - SubpartC'!C17,'Combustion Units - SubpartC'!C20,'Combustion Units - SubpartC'!D25:D28)</f>
        <v>0</v>
      </c>
      <c r="C96" s="316">
        <f>'Combustion Units - SubpartC'!C40</f>
        <v>0</v>
      </c>
    </row>
    <row r="97" spans="1:3" x14ac:dyDescent="0.2">
      <c r="A97" s="148" t="s">
        <v>285</v>
      </c>
      <c r="B97" s="316">
        <f>SUM('Compressors - Centrifugal '!C12,'Compressors - Centrifugal '!C15,'Compressors - Centrifugal '!C26,'Compressors - Centrifugal '!D29,'Compressors - Centrifugal '!C35:C36)</f>
        <v>0</v>
      </c>
      <c r="C97" s="316">
        <f>'Compressors - Centrifugal '!C51</f>
        <v>0</v>
      </c>
    </row>
    <row r="98" spans="1:3" x14ac:dyDescent="0.2">
      <c r="A98" s="148" t="s">
        <v>286</v>
      </c>
      <c r="B98" s="316">
        <f>SUM('Compressors - Reciprocating'!C11,'Compressors - Reciprocating'!C28)</f>
        <v>0</v>
      </c>
      <c r="C98" s="316">
        <f>'Compressors - Reciprocating'!C41</f>
        <v>0</v>
      </c>
    </row>
    <row r="99" spans="1:3" x14ac:dyDescent="0.2">
      <c r="A99" s="148" t="s">
        <v>20</v>
      </c>
      <c r="B99" s="316">
        <f>'Compressor Starts'!C10</f>
        <v>0</v>
      </c>
      <c r="C99" s="316">
        <f>'Compressor Starts'!C22</f>
        <v>0</v>
      </c>
    </row>
    <row r="100" spans="1:3" x14ac:dyDescent="0.2">
      <c r="A100" s="148" t="s">
        <v>23</v>
      </c>
      <c r="B100" s="316">
        <f>Damages!C12</f>
        <v>0</v>
      </c>
      <c r="C100" s="316">
        <f>Damages!C24</f>
        <v>0</v>
      </c>
    </row>
    <row r="101" spans="1:3" x14ac:dyDescent="0.2">
      <c r="A101" s="148" t="s">
        <v>21</v>
      </c>
      <c r="B101" s="316">
        <f>SUM('Dehydrator Vents'!C14:E15,'Dehydrator Vents'!C19)</f>
        <v>0</v>
      </c>
      <c r="C101" s="316">
        <f>'Dehydrator Vents'!C28</f>
        <v>0</v>
      </c>
    </row>
    <row r="102" spans="1:3" x14ac:dyDescent="0.2">
      <c r="A102" s="148" t="s">
        <v>81</v>
      </c>
      <c r="B102" s="316">
        <f>SUM('Distribution Mains+Services'!D10:D14,'Distribution Mains+Services'!D17:D22)</f>
        <v>0</v>
      </c>
      <c r="C102" s="316">
        <f>SUM('Distribution Mains+Services'!C28,'Distribution Mains+Services'!C32)</f>
        <v>0</v>
      </c>
    </row>
    <row r="103" spans="1:3" x14ac:dyDescent="0.2">
      <c r="A103" s="148" t="s">
        <v>24</v>
      </c>
      <c r="B103" s="316">
        <f>SUM('Equipment Leaks'!D27:D33,'Equipment Leaks'!F27:F33,'Equipment Leaks'!D35:D39,'Equipment Leaks'!F35:F39,'Equipment Leaks'!D41:D45,'Equipment Leaks'!F41:F45,'Equipment Leaks'!D47:D52,'Equipment Leaks'!F47:F52,'Equipment Leaks'!D54:D59,'Equipment Leaks'!F54:F59,'Equipment Leaks'!D61:D66,'Equipment Leaks'!F61:F66,'Equipment Leaks'!D68:D73,'Equipment Leaks'!F68:F73,'Equipment Leaks'!D75:D78,'Equipment Leaks'!F75:F78,'Equipment Leaks'!D80:D85,'Equipment Leaks'!F80:F85,'Equipment Leaks'!D87:D90,'Equipment Leaks'!F87:F90,'Equipment Leaks'!D92:D97,'Equipment Leaks'!F92:F97,'Equipment Leaks'!D106:D109,'Equipment Leaks'!D111:D114,'Equipment Leaks'!D116,'Equipment Leaks'!D118,'Equipment Leaks'!C125)</f>
        <v>0</v>
      </c>
      <c r="C103" s="316">
        <f>'Equipment Leaks'!C140</f>
        <v>0</v>
      </c>
    </row>
    <row r="104" spans="1:3" x14ac:dyDescent="0.2">
      <c r="A104" s="148" t="s">
        <v>280</v>
      </c>
      <c r="B104" s="316">
        <f>SUM('Equip Leaks - Pipelines'!D11:D15)</f>
        <v>0</v>
      </c>
      <c r="C104" s="316">
        <f>'Equip Leaks - Pipelines'!C27:D27</f>
        <v>0</v>
      </c>
    </row>
    <row r="105" spans="1:3" x14ac:dyDescent="0.2">
      <c r="A105" s="148" t="s">
        <v>124</v>
      </c>
      <c r="B105" s="316">
        <f>SUM('Equip Leaks - Distribution'!C15,'Equip Leaks - Distribution'!E33:E36,'Equip Leaks - Distribution'!C56,'Equip Leaks - Distribution'!E74:E77)</f>
        <v>0</v>
      </c>
      <c r="C105" s="316">
        <f>SUM('Equip Leaks - Distribution'!C27,'Equip Leaks - Distribution'!C48,'Equip Leaks - Distribution'!C68,'Equip Leaks - Distribution'!C89)</f>
        <v>0</v>
      </c>
    </row>
    <row r="106" spans="1:3" x14ac:dyDescent="0.2">
      <c r="A106" s="148" t="s">
        <v>25</v>
      </c>
      <c r="B106" s="316">
        <f>'Flare Stacks'!C10</f>
        <v>0</v>
      </c>
      <c r="C106" s="316">
        <f>'Flare Stacks'!C15</f>
        <v>0</v>
      </c>
    </row>
    <row r="107" spans="1:3" x14ac:dyDescent="0.2">
      <c r="A107" s="148" t="s">
        <v>27</v>
      </c>
      <c r="B107" s="316">
        <f>SUM('Liquids Unloading'!C15)</f>
        <v>0</v>
      </c>
      <c r="C107" s="316">
        <f>'Liquids Unloading'!C27</f>
        <v>0</v>
      </c>
    </row>
    <row r="108" spans="1:3" x14ac:dyDescent="0.2">
      <c r="A108" s="148" t="s">
        <v>82</v>
      </c>
      <c r="B108" s="316">
        <f>SUM(Meters!C11,Meters!C15)</f>
        <v>0</v>
      </c>
      <c r="C108" s="316">
        <f>SUM(Meters!C28,Meters!C40)</f>
        <v>0</v>
      </c>
    </row>
    <row r="109" spans="1:3" x14ac:dyDescent="0.2">
      <c r="A109" s="148" t="s">
        <v>137</v>
      </c>
      <c r="B109" s="316">
        <f>SUM('Pneumatic Devices'!E11:E13,'Pneumatic Devices'!D19:D21)</f>
        <v>0</v>
      </c>
      <c r="C109" s="316">
        <f>'Pneumatic Devices'!C32</f>
        <v>0</v>
      </c>
    </row>
    <row r="110" spans="1:3" x14ac:dyDescent="0.2">
      <c r="A110" s="148" t="s">
        <v>262</v>
      </c>
      <c r="B110" s="316">
        <f>'Pneumatic Pumps'!C11</f>
        <v>0</v>
      </c>
      <c r="C110" s="316">
        <f>'Pneumatic Pumps'!C23</f>
        <v>0</v>
      </c>
    </row>
    <row r="111" spans="1:3" x14ac:dyDescent="0.2">
      <c r="A111" s="148" t="s">
        <v>37</v>
      </c>
      <c r="B111" s="316">
        <f>'Pressure Relief Valves'!C12</f>
        <v>0</v>
      </c>
      <c r="C111" s="316">
        <f>'Pressure Relief Valves'!C24</f>
        <v>0</v>
      </c>
    </row>
    <row r="112" spans="1:3" x14ac:dyDescent="0.2">
      <c r="A112" s="148" t="s">
        <v>146</v>
      </c>
      <c r="B112" s="316">
        <f>SUM('Storage Tank Venting'!D14,'Storage Tank Venting'!D16:D19,'Storage Tank Venting'!D27,'Storage Tank Venting'!D29:D31,'Storage Tank Venting'!C36,'Storage Tank Venting'!D49:D51)</f>
        <v>0</v>
      </c>
      <c r="C112" s="316">
        <f>'Storage Tank Venting'!C41+'Storage Tank Venting'!C55</f>
        <v>0</v>
      </c>
    </row>
    <row r="113" spans="1:3" x14ac:dyDescent="0.2">
      <c r="A113" s="148" t="s">
        <v>38</v>
      </c>
      <c r="B113" s="316">
        <f>SUM('Station Venting'!C11,'Station Venting'!C14,'Station Venting'!D18:D24,'Station Venting'!C26)</f>
        <v>0</v>
      </c>
      <c r="C113" s="316">
        <f>'Station Venting'!C38</f>
        <v>0</v>
      </c>
    </row>
    <row r="114" spans="1:3" x14ac:dyDescent="0.2">
      <c r="A114" s="148" t="s">
        <v>559</v>
      </c>
      <c r="B114" s="316">
        <f>SUM('Well DrillingTestingCompletion'!C11)</f>
        <v>0</v>
      </c>
      <c r="C114" s="316">
        <f>SUM('Well DrillingTestingCompletion'!C23)</f>
        <v>0</v>
      </c>
    </row>
    <row r="115" spans="1:3" x14ac:dyDescent="0.2">
      <c r="A115" s="148" t="s">
        <v>561</v>
      </c>
      <c r="B115" s="316">
        <f>SUM('Well DrillingTestingCompletion'!C32,'Well DrillingTestingCompletion'!C37)</f>
        <v>0</v>
      </c>
      <c r="C115" s="316">
        <f>SUM('Well DrillingTestingCompletion'!C44)</f>
        <v>0</v>
      </c>
    </row>
    <row r="116" spans="1:3" x14ac:dyDescent="0.2">
      <c r="A116" s="148" t="s">
        <v>562</v>
      </c>
      <c r="B116" s="316">
        <f>SUM('Well DrillingTestingCompletion'!C52:C53,'Well DrillingTestingCompletion'!C57:C58)</f>
        <v>0</v>
      </c>
      <c r="C116" s="316">
        <f>SUM('Well DrillingTestingCompletion'!C64)</f>
        <v>0</v>
      </c>
    </row>
    <row r="117" spans="1:3" x14ac:dyDescent="0.2">
      <c r="A117" s="148" t="s">
        <v>560</v>
      </c>
      <c r="B117" s="316">
        <f>SUM('Well DrillingTestingCompletion'!C73:C74)</f>
        <v>0</v>
      </c>
      <c r="C117" s="316">
        <f>SUM('Well DrillingTestingCompletion'!C86)</f>
        <v>0</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1"/>
    <pageSetUpPr fitToPage="1"/>
  </sheetPr>
  <dimension ref="B1:O27"/>
  <sheetViews>
    <sheetView showGridLines="0" zoomScale="85" zoomScaleNormal="85" workbookViewId="0"/>
  </sheetViews>
  <sheetFormatPr defaultColWidth="9.125" defaultRowHeight="13.6" x14ac:dyDescent="0.2"/>
  <cols>
    <col min="1" max="1" width="4.625" style="18" customWidth="1"/>
    <col min="2" max="2" width="60.625" style="18" customWidth="1"/>
    <col min="3" max="3" width="34.625" style="17" customWidth="1"/>
    <col min="4" max="4" width="36.375" style="18" customWidth="1"/>
    <col min="5" max="5" width="20.625" style="18" customWidth="1"/>
    <col min="6" max="6" width="9.125" style="18"/>
    <col min="7" max="7" width="3.625" style="18" customWidth="1"/>
    <col min="8" max="8" width="32.875" style="18" bestFit="1" customWidth="1"/>
    <col min="9" max="10" width="9.125" style="18"/>
    <col min="11" max="11" width="9.5" style="18" bestFit="1" customWidth="1"/>
    <col min="12" max="14" width="9.125" style="18"/>
    <col min="15" max="15" width="9.125" style="18" hidden="1" customWidth="1"/>
    <col min="16" max="17" width="0" style="18" hidden="1" customWidth="1"/>
    <col min="18" max="16384" width="9.125" style="18"/>
  </cols>
  <sheetData>
    <row r="1" spans="2:15" s="26" customFormat="1" ht="19.55" customHeight="1" x14ac:dyDescent="0.25">
      <c r="B1" s="561" t="s">
        <v>552</v>
      </c>
      <c r="C1" s="561"/>
      <c r="D1" s="561"/>
      <c r="E1" s="561"/>
      <c r="F1" s="561"/>
      <c r="G1" s="12"/>
      <c r="H1" s="12" t="s">
        <v>30</v>
      </c>
      <c r="O1" s="431">
        <v>0</v>
      </c>
    </row>
    <row r="2" spans="2:15" s="12" customFormat="1" ht="40.6" customHeight="1" x14ac:dyDescent="0.25">
      <c r="B2" s="562" t="s">
        <v>553</v>
      </c>
      <c r="C2" s="562"/>
      <c r="D2" s="562"/>
      <c r="E2" s="562"/>
      <c r="F2" s="562"/>
      <c r="G2" s="26"/>
      <c r="H2" s="26" t="s">
        <v>31</v>
      </c>
      <c r="O2" s="431" t="str">
        <f>IF(O1&lt;&gt;0,"Yes","No")</f>
        <v>No</v>
      </c>
    </row>
    <row r="3" spans="2:15" s="12" customFormat="1" ht="14.3" x14ac:dyDescent="0.25">
      <c r="B3" s="13" t="s">
        <v>2</v>
      </c>
      <c r="C3" s="563" t="s">
        <v>0</v>
      </c>
      <c r="D3" s="563"/>
      <c r="E3" s="27" t="s">
        <v>1</v>
      </c>
      <c r="O3" s="432">
        <f>IF(OR(IS_TRANSCOMPRESSION=FALSE, IS_DISTRIBUTION=FALSE,IS_STORAGE=FALSE),2,0)</f>
        <v>0</v>
      </c>
    </row>
    <row r="4" spans="2:15" s="15" customFormat="1" x14ac:dyDescent="0.25">
      <c r="B4" s="74" t="str">
        <f>IF(PartnerName&lt;&gt;"",PartnerName,"")</f>
        <v>SAMPLE PARTNER</v>
      </c>
      <c r="C4" s="564" t="str">
        <f>IF(FacilityName&lt;&gt;"",FacilityName,"")</f>
        <v>SAMPLE FACILITY</v>
      </c>
      <c r="D4" s="564"/>
      <c r="E4" s="75" t="str">
        <f>ReportYear</f>
        <v>20XX</v>
      </c>
      <c r="H4" s="347" t="s">
        <v>61</v>
      </c>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16" customFormat="1" ht="18.350000000000001" x14ac:dyDescent="0.3">
      <c r="B6" s="40" t="s">
        <v>11</v>
      </c>
      <c r="C6" s="57" t="s">
        <v>423</v>
      </c>
      <c r="E6" s="250"/>
    </row>
    <row r="7" spans="2:15" s="265" customFormat="1" ht="14.3" customHeight="1" x14ac:dyDescent="0.2">
      <c r="B7" s="266"/>
      <c r="C7" s="266"/>
    </row>
    <row r="8" spans="2:15" s="9" customFormat="1" ht="27.85" customHeight="1" thickBot="1" x14ac:dyDescent="0.35">
      <c r="B8" s="346" t="s">
        <v>512</v>
      </c>
      <c r="C8" s="77"/>
      <c r="D8" s="10"/>
      <c r="E8" s="10"/>
      <c r="F8" s="11"/>
      <c r="G8" s="10"/>
    </row>
    <row r="9" spans="2:15" s="12" customFormat="1" ht="30.1" customHeight="1" x14ac:dyDescent="0.25">
      <c r="B9" s="80" t="s">
        <v>254</v>
      </c>
      <c r="C9" s="128"/>
      <c r="E9" s="565"/>
      <c r="F9" s="565"/>
      <c r="G9" s="565"/>
      <c r="H9" s="565"/>
      <c r="I9" s="565"/>
    </row>
    <row r="10" spans="2:15" s="12" customFormat="1" ht="30.1" customHeight="1" thickBot="1" x14ac:dyDescent="0.3">
      <c r="B10" s="88" t="s">
        <v>12</v>
      </c>
      <c r="C10" s="103"/>
      <c r="E10" s="34"/>
      <c r="F10" s="34"/>
      <c r="G10" s="34"/>
      <c r="H10" s="34"/>
      <c r="I10" s="34"/>
    </row>
    <row r="11" spans="2:15" s="16" customFormat="1" ht="9" customHeight="1" x14ac:dyDescent="0.2"/>
    <row r="12" spans="2:15" s="9" customFormat="1" ht="27.85" customHeight="1" thickBot="1" x14ac:dyDescent="0.35">
      <c r="B12" s="297" t="s">
        <v>583</v>
      </c>
      <c r="C12" s="79"/>
      <c r="D12" s="10"/>
      <c r="E12" s="10"/>
      <c r="F12" s="11"/>
      <c r="G12" s="10"/>
    </row>
    <row r="13" spans="2:15" s="9" customFormat="1" ht="29.25" thickBot="1" x14ac:dyDescent="0.35">
      <c r="B13" s="211" t="s">
        <v>55</v>
      </c>
      <c r="C13" s="251" t="s">
        <v>336</v>
      </c>
      <c r="D13" s="167" t="s">
        <v>337</v>
      </c>
      <c r="E13" s="11"/>
      <c r="F13" s="10"/>
    </row>
    <row r="14" spans="2:15" s="12" customFormat="1" ht="24.8" customHeight="1" x14ac:dyDescent="0.25">
      <c r="B14" s="465"/>
      <c r="C14" s="217"/>
      <c r="D14" s="466"/>
    </row>
    <row r="15" spans="2:15" s="12" customFormat="1" ht="24.8" customHeight="1" x14ac:dyDescent="0.25">
      <c r="B15" s="458"/>
      <c r="C15" s="215"/>
      <c r="D15" s="457"/>
    </row>
    <row r="16" spans="2:15" s="12" customFormat="1" ht="24.8" customHeight="1" x14ac:dyDescent="0.25">
      <c r="B16" s="458"/>
      <c r="C16" s="215"/>
      <c r="D16" s="457"/>
    </row>
    <row r="17" spans="2:11" s="12" customFormat="1" ht="24.8" customHeight="1" x14ac:dyDescent="0.25">
      <c r="B17" s="458"/>
      <c r="C17" s="215"/>
      <c r="D17" s="457"/>
    </row>
    <row r="18" spans="2:11" s="12" customFormat="1" ht="24.8" customHeight="1" x14ac:dyDescent="0.25">
      <c r="B18" s="458"/>
      <c r="C18" s="215"/>
      <c r="D18" s="457"/>
    </row>
    <row r="19" spans="2:11" s="12" customFormat="1" ht="24.8" customHeight="1" x14ac:dyDescent="0.25">
      <c r="B19" s="458"/>
      <c r="C19" s="215"/>
      <c r="D19" s="457"/>
    </row>
    <row r="20" spans="2:11" s="12" customFormat="1" ht="24.8" customHeight="1" thickBot="1" x14ac:dyDescent="0.3">
      <c r="B20" s="459"/>
      <c r="C20" s="218"/>
      <c r="D20" s="455"/>
    </row>
    <row r="21" spans="2:11" ht="5.95" customHeight="1" thickBot="1" x14ac:dyDescent="0.25">
      <c r="C21" s="19"/>
    </row>
    <row r="22" spans="2:11" ht="19.55" customHeight="1" thickBot="1" x14ac:dyDescent="0.25">
      <c r="B22" s="231" t="s">
        <v>4</v>
      </c>
      <c r="C22" s="219"/>
    </row>
    <row r="23" spans="2:11" ht="9" customHeight="1" x14ac:dyDescent="0.2">
      <c r="C23" s="19"/>
    </row>
    <row r="24" spans="2:11" s="9" customFormat="1" ht="27.85" customHeight="1" x14ac:dyDescent="0.3">
      <c r="B24" s="557" t="s">
        <v>5</v>
      </c>
      <c r="C24" s="557"/>
      <c r="D24" s="10"/>
      <c r="E24" s="10"/>
      <c r="F24" s="11"/>
      <c r="G24" s="10"/>
    </row>
    <row r="25" spans="2:11" s="9" customFormat="1" ht="35" customHeight="1" x14ac:dyDescent="0.3">
      <c r="B25" s="558" t="s">
        <v>9</v>
      </c>
      <c r="C25" s="558"/>
      <c r="D25" s="28"/>
      <c r="E25" s="10"/>
      <c r="F25" s="11"/>
      <c r="G25" s="10"/>
      <c r="K25" s="284"/>
    </row>
    <row r="26" spans="2:11" ht="64.2" customHeight="1" x14ac:dyDescent="0.2">
      <c r="B26" s="559"/>
      <c r="C26" s="560"/>
    </row>
    <row r="27" spans="2:11" x14ac:dyDescent="0.2">
      <c r="C27" s="19"/>
    </row>
  </sheetData>
  <sheetProtection password="CA05" sheet="1" objects="1" scenarios="1"/>
  <mergeCells count="8">
    <mergeCell ref="B24:C24"/>
    <mergeCell ref="B25:C25"/>
    <mergeCell ref="B26:C26"/>
    <mergeCell ref="B1:F1"/>
    <mergeCell ref="B2:F2"/>
    <mergeCell ref="C3:D3"/>
    <mergeCell ref="C4:D4"/>
    <mergeCell ref="E9:I9"/>
  </mergeCells>
  <conditionalFormatting sqref="C9">
    <cfRule type="expression" dxfId="169" priority="10">
      <formula>GHGRP_Facility</formula>
    </cfRule>
  </conditionalFormatting>
  <conditionalFormatting sqref="B14:D20 C9:C10 C22 B26">
    <cfRule type="expression" dxfId="168" priority="5">
      <formula>NOT(IS_PROCESSING)</formula>
    </cfRule>
    <cfRule type="expression" dxfId="167" priority="8">
      <formula>$O$1=2</formula>
    </cfRule>
  </conditionalFormatting>
  <dataValidations count="7">
    <dataValidation type="decimal" operator="greaterThanOrEqual" allowBlank="1" showInputMessage="1" showErrorMessage="1" sqref="C10" xr:uid="{00000000-0002-0000-0300-000000000000}">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24:B25 WVI24:WVI25 IW24:IW25 SS24:SS25 ACO24:ACO25 AMK24:AMK25 AWG24:AWG25 BGC24:BGC25 BPY24:BPY25 BZU24:BZU25 CJQ24:CJQ25 CTM24:CTM25 DDI24:DDI25 DNE24:DNE25 DXA24:DXA25 EGW24:EGW25 EQS24:EQS25 FAO24:FAO25 FKK24:FKK25 FUG24:FUG25 GEC24:GEC25 GNY24:GNY25 GXU24:GXU25 HHQ24:HHQ25 HRM24:HRM25 IBI24:IBI25 ILE24:ILE25 IVA24:IVA25 JEW24:JEW25 JOS24:JOS25 JYO24:JYO25 KIK24:KIK25 KSG24:KSG25 LCC24:LCC25 LLY24:LLY25 LVU24:LVU25 MFQ24:MFQ25 MPM24:MPM25 MZI24:MZI25 NJE24:NJE25 NTA24:NTA25 OCW24:OCW25 OMS24:OMS25 OWO24:OWO25 PGK24:PGK25 PQG24:PQG25 QAC24:QAC25 QJY24:QJY25 QTU24:QTU25 RDQ24:RDQ25 RNM24:RNM25 RXI24:RXI25 SHE24:SHE25 SRA24:SRA25 TAW24:TAW25 TKS24:TKS25 TUO24:TUO25 UEK24:UEK25 UOG24:UOG25 UYC24:UYC25 VHY24:VHY25 VRU24:VRU25 WBQ24:WBQ25 WLM24:WLM25 B12 WLL13 WLM12 WBP13 WBQ12 VRT13 VRU12 VHX13 VHY12 UYB13 UYC12 UOF13 UOG12 UEJ13 UEK12 TUN13 TUO12 TKR13 TKS12 TAV13 TAW12 SQZ13 SRA12 SHD13 SHE12 RXH13 RXI12 RNL13 RNM12 RDP13 RDQ12 QTT13 QTU12 QJX13 QJY12 QAB13 QAC12 PQF13 PQG12 PGJ13 PGK12 OWN13 OWO12 OMR13 OMS12 OCV13 OCW12 NSZ13 NTA12 NJD13 NJE12 MZH13 MZI12 MPL13 MPM12 MFP13 MFQ12 LVT13 LVU12 LLX13 LLY12 LCB13 LCC12 KSF13 KSG12 KIJ13 KIK12 JYN13 JYO12 JOR13 JOS12 JEV13 JEW12 IUZ13 IVA12 ILD13 ILE12 IBH13 IBI12 HRL13 HRM12 HHP13 HHQ12 GXT13 GXU12 GNX13 GNY12 GEB13 GEC12 FUF13 FUG12 FKJ13 FKK12 FAN13 FAO12 EQR13 EQS12 EGV13 EGW12 DWZ13 DXA12 DND13 DNE12 DDH13 DDI12 CTL13 CTM12 CJP13 CJQ12 BZT13 BZU12 BPX13 BPY12 BGB13 BGC12 AWF13 AWG12 AMJ13 AMK12 ACN13 ACO12 SR13 SS12 IV13 IW12 WVH13 WVI12 B6:B8 WVI6:WVI8 WLM6:WLM8 WBQ6:WBQ8 VRU6:VRU8 VHY6:VHY8 UYC6:UYC8 UOG6:UOG8 UEK6:UEK8 TUO6:TUO8 TKS6:TKS8 TAW6:TAW8 SRA6:SRA8 SHE6:SHE8 RXI6:RXI8 RNM6:RNM8 RDQ6:RDQ8 QTU6:QTU8 QJY6:QJY8 QAC6:QAC8 PQG6:PQG8 PGK6:PGK8 OWO6:OWO8 OMS6:OMS8 OCW6:OCW8 NTA6:NTA8 NJE6:NJE8 MZI6:MZI8 MPM6:MPM8 MFQ6:MFQ8 LVU6:LVU8 LLY6:LLY8 LCC6:LCC8 KSG6:KSG8 KIK6:KIK8 JYO6:JYO8 JOS6:JOS8 JEW6:JEW8 IVA6:IVA8 ILE6:ILE8 IBI6:IBI8 HRM6:HRM8 HHQ6:HHQ8 GXU6:GXU8 GNY6:GNY8 GEC6:GEC8 FUG6:FUG8 FKK6:FKK8 FAO6:FAO8 EQS6:EQS8 EGW6:EGW8 DXA6:DXA8 DNE6:DNE8 DDI6:DDI8 CTM6:CTM8 CJQ6:CJQ8 BZU6:BZU8 BPY6:BPY8 BGC6:BGC8 AWG6:AWG8 AMK6:AMK8 ACO6:ACO8 SS6:SS8 IW6:IW8" xr:uid="{00000000-0002-0000-0300-000001000000}"/>
    <dataValidation allowBlank="1" showErrorMessage="1" sqref="D14:D20 B14:B20" xr:uid="{00000000-0002-0000-0300-000002000000}"/>
    <dataValidation allowBlank="1" showErrorMessage="1" prompt="If applicable, more than one mitigation option may be counted for a single blowdown event. " sqref="B13:D13 B22" xr:uid="{00000000-0002-0000-0300-000003000000}"/>
    <dataValidation type="decimal" operator="greaterThanOrEqual" allowBlank="1" showErrorMessage="1" sqref="C22" xr:uid="{00000000-0002-0000-0300-000004000000}">
      <formula1>0</formula1>
    </dataValidation>
    <dataValidation type="whole" operator="greaterThanOrEqual" allowBlank="1" showInputMessage="1" showErrorMessage="1" sqref="C9" xr:uid="{00000000-0002-0000-0300-000005000000}">
      <formula1>0</formula1>
    </dataValidation>
    <dataValidation type="list" allowBlank="1" showErrorMessage="1" sqref="C14:C20" xr:uid="{00000000-0002-0000-0300-000006000000}">
      <formula1>reduction_quantification_methodology</formula1>
    </dataValidation>
  </dataValidations>
  <hyperlinks>
    <hyperlink ref="H4" location="ToC!B4" display="Return to Table of Contents" xr:uid="{00000000-0004-0000-0300-000000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0300-000001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2302" r:id="rId5" name="Option Button 14">
              <controlPr defaultSize="0" autoFill="0" autoLine="0" autoPict="0">
                <anchor moveWithCells="1">
                  <from>
                    <xdr:col>6</xdr:col>
                    <xdr:colOff>34506</xdr:colOff>
                    <xdr:row>0</xdr:row>
                    <xdr:rowOff>8626</xdr:rowOff>
                  </from>
                  <to>
                    <xdr:col>7</xdr:col>
                    <xdr:colOff>1587260</xdr:colOff>
                    <xdr:row>1</xdr:row>
                    <xdr:rowOff>25879</xdr:rowOff>
                  </to>
                </anchor>
              </controlPr>
            </control>
          </mc:Choice>
        </mc:AlternateContent>
        <mc:AlternateContent xmlns:mc="http://schemas.openxmlformats.org/markup-compatibility/2006">
          <mc:Choice Requires="x14">
            <control shapeId="12303" r:id="rId6" name="Option Button 15">
              <controlPr defaultSize="0" autoFill="0" autoLine="0" autoPict="0">
                <anchor moveWithCells="1">
                  <from>
                    <xdr:col>6</xdr:col>
                    <xdr:colOff>34506</xdr:colOff>
                    <xdr:row>1</xdr:row>
                    <xdr:rowOff>86264</xdr:rowOff>
                  </from>
                  <to>
                    <xdr:col>7</xdr:col>
                    <xdr:colOff>1466491</xdr:colOff>
                    <xdr:row>1</xdr:row>
                    <xdr:rowOff>379562</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theme="1"/>
    <pageSetUpPr fitToPage="1"/>
  </sheetPr>
  <dimension ref="B1:O31"/>
  <sheetViews>
    <sheetView showGridLines="0" zoomScale="85" zoomScaleNormal="85" workbookViewId="0">
      <selection activeCell="B1" sqref="B1:F2"/>
    </sheetView>
  </sheetViews>
  <sheetFormatPr defaultColWidth="9.125" defaultRowHeight="13.6" x14ac:dyDescent="0.2"/>
  <cols>
    <col min="1" max="1" width="4.625" style="4" customWidth="1"/>
    <col min="2" max="2" width="60.625" style="4" customWidth="1"/>
    <col min="3" max="3" width="30.625" style="3" customWidth="1"/>
    <col min="4" max="4" width="30.625" style="4" customWidth="1"/>
    <col min="5" max="5" width="20.625" style="4" customWidth="1"/>
    <col min="6" max="6" width="9.125" style="4"/>
    <col min="7" max="7" width="3.625" style="18" customWidth="1"/>
    <col min="8" max="8" width="32.875" style="18" bestFit="1" customWidth="1"/>
    <col min="9" max="14" width="9.125" style="4"/>
    <col min="15" max="15" width="9.125" style="4" hidden="1" customWidth="1"/>
    <col min="16" max="17" width="0" style="4" hidden="1" customWidth="1"/>
    <col min="18" max="16384" width="9.125" style="4"/>
  </cols>
  <sheetData>
    <row r="1" spans="2:15" s="26" customFormat="1" ht="19.55" customHeight="1" x14ac:dyDescent="0.25">
      <c r="B1" s="561" t="s">
        <v>552</v>
      </c>
      <c r="C1" s="561"/>
      <c r="D1" s="561"/>
      <c r="E1" s="561"/>
      <c r="F1" s="561"/>
      <c r="G1" s="12"/>
      <c r="H1" s="12" t="s">
        <v>30</v>
      </c>
      <c r="O1" s="431">
        <v>0</v>
      </c>
    </row>
    <row r="2" spans="2:15" s="12" customFormat="1" ht="40.6" customHeight="1" x14ac:dyDescent="0.25">
      <c r="B2" s="562" t="s">
        <v>553</v>
      </c>
      <c r="C2" s="562"/>
      <c r="D2" s="562"/>
      <c r="E2" s="562"/>
      <c r="F2" s="562"/>
      <c r="G2" s="26"/>
      <c r="H2" s="26" t="s">
        <v>31</v>
      </c>
    </row>
    <row r="3" spans="2:15" s="12" customFormat="1" ht="14.3" x14ac:dyDescent="0.25">
      <c r="B3" s="13" t="s">
        <v>2</v>
      </c>
      <c r="C3" s="563" t="s">
        <v>0</v>
      </c>
      <c r="D3" s="563"/>
      <c r="E3" s="27" t="s">
        <v>1</v>
      </c>
    </row>
    <row r="4" spans="2:15" s="2" customFormat="1" x14ac:dyDescent="0.25">
      <c r="B4" s="74" t="str">
        <f>IF(PartnerName&lt;&gt;"",PartnerName,"")</f>
        <v>SAMPLE PARTNER</v>
      </c>
      <c r="C4" s="564" t="str">
        <f>IF(FacilityName&lt;&gt;"",FacilityName,"")</f>
        <v>SAMPLE FACILITY</v>
      </c>
      <c r="D4" s="564"/>
      <c r="E4" s="75" t="str">
        <f>ReportYear</f>
        <v>20XX</v>
      </c>
      <c r="G4" s="15"/>
      <c r="H4" s="347" t="s">
        <v>61</v>
      </c>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16" customFormat="1" ht="18.350000000000001" x14ac:dyDescent="0.25">
      <c r="B6" s="36" t="s">
        <v>18</v>
      </c>
      <c r="C6" s="57" t="s">
        <v>108</v>
      </c>
      <c r="E6" s="250"/>
    </row>
    <row r="7" spans="2:15" s="265" customFormat="1" ht="14.3" customHeight="1" x14ac:dyDescent="0.2">
      <c r="B7" s="266"/>
      <c r="C7" s="266"/>
    </row>
    <row r="8" spans="2:15" s="16" customFormat="1" ht="27.85" customHeight="1" thickBot="1" x14ac:dyDescent="0.25">
      <c r="B8" s="346" t="s">
        <v>467</v>
      </c>
      <c r="C8" s="33"/>
    </row>
    <row r="9" spans="2:15" s="12" customFormat="1" ht="32.950000000000003" customHeight="1" x14ac:dyDescent="0.25">
      <c r="B9" s="80" t="s">
        <v>266</v>
      </c>
      <c r="C9" s="477"/>
      <c r="E9" s="565"/>
      <c r="F9" s="565"/>
      <c r="G9" s="565"/>
      <c r="H9" s="565"/>
      <c r="I9" s="565"/>
    </row>
    <row r="10" spans="2:15" s="16" customFormat="1" ht="32.950000000000003" customHeight="1" x14ac:dyDescent="0.2">
      <c r="B10" s="121" t="s">
        <v>39</v>
      </c>
      <c r="C10" s="478"/>
    </row>
    <row r="11" spans="2:15" s="16" customFormat="1" ht="32.950000000000003" customHeight="1" x14ac:dyDescent="0.2">
      <c r="B11" s="121" t="s">
        <v>40</v>
      </c>
      <c r="C11" s="82"/>
    </row>
    <row r="12" spans="2:15" s="16" customFormat="1" ht="32.950000000000003" customHeight="1" x14ac:dyDescent="0.2">
      <c r="B12" s="121" t="s">
        <v>41</v>
      </c>
      <c r="C12" s="82"/>
    </row>
    <row r="13" spans="2:15" s="16" customFormat="1" ht="32.950000000000003" customHeight="1" x14ac:dyDescent="0.2">
      <c r="B13" s="121" t="s">
        <v>42</v>
      </c>
      <c r="C13" s="129"/>
    </row>
    <row r="14" spans="2:15" s="16" customFormat="1" ht="32.950000000000003" customHeight="1" thickBot="1" x14ac:dyDescent="0.25">
      <c r="B14" s="88" t="s">
        <v>43</v>
      </c>
      <c r="C14" s="103"/>
    </row>
    <row r="15" spans="2:15" s="16" customFormat="1" ht="9" customHeight="1" x14ac:dyDescent="0.2">
      <c r="B15" s="33"/>
      <c r="C15" s="33"/>
    </row>
    <row r="16" spans="2:15" s="9" customFormat="1" ht="27.85" customHeight="1" thickBot="1" x14ac:dyDescent="0.35">
      <c r="B16" s="297" t="s">
        <v>583</v>
      </c>
      <c r="C16" s="79"/>
      <c r="D16" s="10"/>
      <c r="E16" s="10"/>
      <c r="F16" s="11"/>
      <c r="G16" s="10"/>
    </row>
    <row r="17" spans="2:8" s="1" customFormat="1" ht="30.1" customHeight="1" thickBot="1" x14ac:dyDescent="0.3">
      <c r="B17" s="569" t="s">
        <v>55</v>
      </c>
      <c r="C17" s="570"/>
    </row>
    <row r="18" spans="2:8" s="1" customFormat="1" ht="19.55" customHeight="1" x14ac:dyDescent="0.25">
      <c r="B18" s="571"/>
      <c r="C18" s="572"/>
      <c r="F18" s="34"/>
      <c r="G18" s="34"/>
    </row>
    <row r="19" spans="2:8" ht="19.55" customHeight="1" x14ac:dyDescent="0.2">
      <c r="B19" s="573"/>
      <c r="C19" s="574"/>
      <c r="F19" s="16"/>
      <c r="G19" s="16"/>
      <c r="H19" s="4"/>
    </row>
    <row r="20" spans="2:8" s="9" customFormat="1" ht="19.55" customHeight="1" x14ac:dyDescent="0.3">
      <c r="B20" s="573"/>
      <c r="C20" s="574"/>
      <c r="D20" s="10"/>
      <c r="E20" s="11"/>
      <c r="F20" s="10"/>
    </row>
    <row r="21" spans="2:8" s="9" customFormat="1" ht="19.55" customHeight="1" x14ac:dyDescent="0.3">
      <c r="B21" s="573"/>
      <c r="C21" s="574"/>
      <c r="D21" s="10"/>
      <c r="E21" s="11"/>
      <c r="F21" s="12"/>
      <c r="G21" s="12"/>
    </row>
    <row r="22" spans="2:8" ht="19.55" customHeight="1" x14ac:dyDescent="0.2">
      <c r="B22" s="573"/>
      <c r="C22" s="574"/>
      <c r="F22" s="12"/>
      <c r="G22" s="12"/>
      <c r="H22" s="4"/>
    </row>
    <row r="23" spans="2:8" ht="19.55" customHeight="1" x14ac:dyDescent="0.2">
      <c r="B23" s="573"/>
      <c r="C23" s="574"/>
      <c r="F23" s="12"/>
      <c r="G23" s="12"/>
      <c r="H23" s="4"/>
    </row>
    <row r="24" spans="2:8" ht="19.55" customHeight="1" thickBot="1" x14ac:dyDescent="0.25">
      <c r="B24" s="575"/>
      <c r="C24" s="576"/>
      <c r="F24" s="18"/>
      <c r="H24" s="4"/>
    </row>
    <row r="25" spans="2:8" s="18" customFormat="1" ht="5.95" customHeight="1" thickBot="1" x14ac:dyDescent="0.25">
      <c r="C25" s="19"/>
    </row>
    <row r="26" spans="2:8" s="18" customFormat="1" ht="19.55" customHeight="1" thickBot="1" x14ac:dyDescent="0.25">
      <c r="B26" s="263" t="s">
        <v>338</v>
      </c>
      <c r="C26" s="220"/>
    </row>
    <row r="27" spans="2:8" ht="9" customHeight="1" x14ac:dyDescent="0.2">
      <c r="C27" s="5"/>
    </row>
    <row r="28" spans="2:8" ht="27.85" customHeight="1" x14ac:dyDescent="0.2">
      <c r="B28" s="557" t="s">
        <v>5</v>
      </c>
      <c r="C28" s="557"/>
      <c r="D28" s="10"/>
    </row>
    <row r="29" spans="2:8" ht="34.5" customHeight="1" thickBot="1" x14ac:dyDescent="0.25">
      <c r="B29" s="568" t="s">
        <v>9</v>
      </c>
      <c r="C29" s="568"/>
      <c r="D29" s="28"/>
    </row>
    <row r="30" spans="2:8" ht="84.75" customHeight="1" thickBot="1" x14ac:dyDescent="0.25">
      <c r="B30" s="566"/>
      <c r="C30" s="567"/>
    </row>
    <row r="31" spans="2:8" x14ac:dyDescent="0.2">
      <c r="C31" s="5"/>
    </row>
  </sheetData>
  <sheetProtection password="CA05" sheet="1" objects="1" scenarios="1"/>
  <mergeCells count="16">
    <mergeCell ref="B1:F1"/>
    <mergeCell ref="B2:F2"/>
    <mergeCell ref="C3:D3"/>
    <mergeCell ref="B28:C28"/>
    <mergeCell ref="B30:C30"/>
    <mergeCell ref="C4:D4"/>
    <mergeCell ref="B29:C29"/>
    <mergeCell ref="E9:I9"/>
    <mergeCell ref="B17:C17"/>
    <mergeCell ref="B18:C18"/>
    <mergeCell ref="B19:C19"/>
    <mergeCell ref="B20:C20"/>
    <mergeCell ref="B21:C21"/>
    <mergeCell ref="B22:C22"/>
    <mergeCell ref="B23:C23"/>
    <mergeCell ref="B24:C24"/>
  </mergeCells>
  <conditionalFormatting sqref="C9:C14">
    <cfRule type="expression" dxfId="166" priority="8">
      <formula>GHGRP_Facility</formula>
    </cfRule>
  </conditionalFormatting>
  <conditionalFormatting sqref="C9:C14 B30:C30 C26 B18:B24">
    <cfRule type="expression" dxfId="165" priority="1">
      <formula>$O$1=2</formula>
    </cfRule>
    <cfRule type="expression" dxfId="164" priority="3" stopIfTrue="1">
      <formula>NOT(IS_PRODUCTION)</formula>
    </cfRule>
  </conditionalFormatting>
  <dataValidations xWindow="771" yWindow="732" count="6">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SS10:SS16 ACO10:ACO16 AMK10:AMK16 AWG10:AWG16 BGC10:BGC16 BPY10:BPY16 BZU10:BZU16 CJQ10:CJQ16 CTM10:CTM16 DDI10:DDI16 DNE10:DNE16 DXA10:DXA16 EGW10:EGW16 EQS10:EQS16 FAO10:FAO16 FKK10:FKK16 FUG10:FUG16 GEC10:GEC16 GNY10:GNY16 GXU10:GXU16 HHQ10:HHQ16 HRM10:HRM16 IBI10:IBI16 ILE10:ILE16 IVA10:IVA16 JEW10:JEW16 JOS10:JOS16 JYO10:JYO16 KIK10:KIK16 KSG10:KSG16 LCC10:LCC16 LLY10:LLY16 LVU10:LVU16 MFQ10:MFQ16 MPM10:MPM16 MZI10:MZI16 NJE10:NJE16 NTA10:NTA16 OCW10:OCW16 OMS10:OMS16 OWO10:OWO16 PGK10:PGK16 PQG10:PQG16 QAC10:QAC16 QJY10:QJY16 QTU10:QTU16 RDQ10:RDQ16 RNM10:RNM16 RXI10:RXI16 SHE10:SHE16 SRA10:SRA16 TAW10:TAW16 TKS10:TKS16 TUO10:TUO16 UEK10:UEK16 UOG10:UOG16 UYC10:UYC16 VHY10:VHY16 VRU10:VRU16 WBQ10:WBQ16 WLM10:WLM16 WVI10:WVI16 B28:B29 WVH20:WVH21 IV20:IV21 SR20:SR21 ACN20:ACN21 AMJ20:AMJ21 AWF20:AWF21 BGB20:BGB21 BPX20:BPX21 BZT20:BZT21 CJP20:CJP21 CTL20:CTL21 DDH20:DDH21 DND20:DND21 DWZ20:DWZ21 EGV20:EGV21 EQR20:EQR21 FAN20:FAN21 FKJ20:FKJ21 FUF20:FUF21 GEB20:GEB21 GNX20:GNX21 GXT20:GXT21 HHP20:HHP21 HRL20:HRL21 IBH20:IBH21 ILD20:ILD21 IUZ20:IUZ21 JEV20:JEV21 JOR20:JOR21 JYN20:JYN21 KIJ20:KIJ21 KSF20:KSF21 LCB20:LCB21 LLX20:LLX21 LVT20:LVT21 MFP20:MFP21 MPL20:MPL21 MZH20:MZH21 NJD20:NJD21 NSZ20:NSZ21 OCV20:OCV21 OMR20:OMR21 OWN20:OWN21 PGJ20:PGJ21 PQF20:PQF21 QAB20:QAB21 QJX20:QJX21 QTT20:QTT21 RDP20:RDP21 RNL20:RNL21 RXH20:RXH21 SHD20:SHD21 SQZ20:SQZ21 TAV20:TAV21 TKR20:TKR21 TUN20:TUN21 UEJ20:UEJ21 UOF20:UOF21 UYB20:UYB21 VHX20:VHX21 VRT20:VRT21 WBP20:WBP21 WLL20:WLL21 WVI7:WVI8 WLM7:WLM8 WBQ7:WBQ8 VRU7:VRU8 VHY7:VHY8 UYC7:UYC8 UOG7:UOG8 UEK7:UEK8 TUO7:TUO8 TKS7:TKS8 TAW7:TAW8 SRA7:SRA8 SHE7:SHE8 RXI7:RXI8 RNM7:RNM8 RDQ7:RDQ8 QTU7:QTU8 QJY7:QJY8 QAC7:QAC8 PQG7:PQG8 PGK7:PGK8 OWO7:OWO8 OMS7:OMS8 OCW7:OCW8 NTA7:NTA8 NJE7:NJE8 MZI7:MZI8 MPM7:MPM8 MFQ7:MFQ8 LVU7:LVU8 LLY7:LLY8 LCC7:LCC8 KSG7:KSG8 KIK7:KIK8 JYO7:JYO8 JOS7:JOS8 JEW7:JEW8 IVA7:IVA8 ILE7:ILE8 IBI7:IBI8 HRM7:HRM8 HHQ7:HHQ8 GXU7:GXU8 GNY7:GNY8 GEC7:GEC8 FUG7:FUG8 FKK7:FKK8 FAO7:FAO8 EQS7:EQS8 EGW7:EGW8 DXA7:DXA8 DNE7:DNE8 DDI7:DDI8 CTM7:CTM8 CJQ7:CJQ8 BZU7:BZU8 BPY7:BPY8 BGC7:BGC8 AWG7:AWG8 AMK7:AMK8 ACO7:ACO8 SS7:SS8 IW7:IW8 IW10:IW16 B16" xr:uid="{00000000-0002-0000-0400-000000000000}"/>
    <dataValidation type="decimal" operator="greaterThanOrEqual" allowBlank="1" showInputMessage="1" showErrorMessage="1" sqref="C9:C10 C13:C14" xr:uid="{00000000-0002-0000-0400-000001000000}">
      <formula1>0</formula1>
    </dataValidation>
    <dataValidation allowBlank="1" showErrorMessage="1" sqref="B18:B24" xr:uid="{00000000-0002-0000-0400-000002000000}"/>
    <dataValidation allowBlank="1" showErrorMessage="1" prompt="If applicable, more than one mitigation option may be counted for a single blowdown event. " sqref="B17 B26" xr:uid="{00000000-0002-0000-0400-000003000000}"/>
    <dataValidation type="decimal" operator="greaterThanOrEqual" allowBlank="1" showErrorMessage="1" sqref="C26" xr:uid="{00000000-0002-0000-0400-000004000000}">
      <formula1>0</formula1>
    </dataValidation>
    <dataValidation type="whole" operator="greaterThanOrEqual" allowBlank="1" showInputMessage="1" showErrorMessage="1" sqref="C11:C12" xr:uid="{00000000-0002-0000-0400-000005000000}">
      <formula1>0</formula1>
    </dataValidation>
  </dataValidations>
  <hyperlinks>
    <hyperlink ref="H4" location="ToC!B5" display="Return to Table of Contents" xr:uid="{00000000-0004-0000-0400-000000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0400-000001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053" r:id="rId5" name="Option Button 5">
              <controlPr defaultSize="0" autoFill="0" autoLine="0" autoPict="0">
                <anchor moveWithCells="1">
                  <from>
                    <xdr:col>6</xdr:col>
                    <xdr:colOff>25879</xdr:colOff>
                    <xdr:row>0</xdr:row>
                    <xdr:rowOff>0</xdr:rowOff>
                  </from>
                  <to>
                    <xdr:col>7</xdr:col>
                    <xdr:colOff>1647645</xdr:colOff>
                    <xdr:row>1</xdr:row>
                    <xdr:rowOff>34506</xdr:rowOff>
                  </to>
                </anchor>
              </controlPr>
            </control>
          </mc:Choice>
        </mc:AlternateContent>
        <mc:AlternateContent xmlns:mc="http://schemas.openxmlformats.org/markup-compatibility/2006">
          <mc:Choice Requires="x14">
            <control shapeId="2054" r:id="rId6" name="Option Button 6">
              <controlPr defaultSize="0" autoFill="0" autoLine="0" autoPict="0">
                <anchor moveWithCells="1">
                  <from>
                    <xdr:col>6</xdr:col>
                    <xdr:colOff>34506</xdr:colOff>
                    <xdr:row>1</xdr:row>
                    <xdr:rowOff>146649</xdr:rowOff>
                  </from>
                  <to>
                    <xdr:col>7</xdr:col>
                    <xdr:colOff>1466491</xdr:colOff>
                    <xdr:row>1</xdr:row>
                    <xdr:rowOff>388189</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1"/>
    <pageSetUpPr fitToPage="1"/>
  </sheetPr>
  <dimension ref="A1:O69"/>
  <sheetViews>
    <sheetView showGridLines="0" zoomScale="85" zoomScaleNormal="85" workbookViewId="0"/>
  </sheetViews>
  <sheetFormatPr defaultColWidth="9.125" defaultRowHeight="13.6" x14ac:dyDescent="0.2"/>
  <cols>
    <col min="1" max="1" width="4.625" style="18" customWidth="1"/>
    <col min="2" max="2" width="60.625" style="18" customWidth="1"/>
    <col min="3" max="3" width="30.625" style="17" customWidth="1"/>
    <col min="4" max="4" width="30.625" style="18" customWidth="1"/>
    <col min="5" max="5" width="26.875" style="18" customWidth="1"/>
    <col min="6" max="6" width="10.875" style="18" customWidth="1"/>
    <col min="7" max="7" width="3.625" style="18" customWidth="1"/>
    <col min="8" max="8" width="32.875" style="18" bestFit="1" customWidth="1"/>
    <col min="9" max="14" width="9.125" style="18"/>
    <col min="15" max="15" width="9.125" style="18" hidden="1" customWidth="1"/>
    <col min="16" max="17" width="0" style="18" hidden="1" customWidth="1"/>
    <col min="18" max="16384" width="9.125" style="18"/>
  </cols>
  <sheetData>
    <row r="1" spans="2:15" s="26" customFormat="1" ht="19.55" customHeight="1" x14ac:dyDescent="0.25">
      <c r="B1" s="561" t="s">
        <v>552</v>
      </c>
      <c r="C1" s="561"/>
      <c r="D1" s="561"/>
      <c r="E1" s="561"/>
      <c r="F1" s="561"/>
      <c r="G1" s="12"/>
      <c r="H1" s="12" t="s">
        <v>30</v>
      </c>
      <c r="O1" s="431">
        <v>0</v>
      </c>
    </row>
    <row r="2" spans="2:15" s="12" customFormat="1" ht="40.6" customHeight="1" x14ac:dyDescent="0.25">
      <c r="B2" s="562" t="s">
        <v>553</v>
      </c>
      <c r="C2" s="562"/>
      <c r="D2" s="562"/>
      <c r="E2" s="562"/>
      <c r="F2" s="562"/>
      <c r="G2" s="26"/>
      <c r="H2" s="26" t="s">
        <v>31</v>
      </c>
    </row>
    <row r="3" spans="2:15" s="12" customFormat="1" ht="14.3" x14ac:dyDescent="0.25">
      <c r="B3" s="13" t="s">
        <v>2</v>
      </c>
      <c r="C3" s="563" t="s">
        <v>0</v>
      </c>
      <c r="D3" s="563"/>
      <c r="E3" s="27" t="s">
        <v>1</v>
      </c>
    </row>
    <row r="4" spans="2:15" s="15" customFormat="1" x14ac:dyDescent="0.25">
      <c r="B4" s="74" t="str">
        <f>IF(PartnerName&lt;&gt;"",PartnerName,"")</f>
        <v>SAMPLE PARTNER</v>
      </c>
      <c r="C4" s="564" t="str">
        <f>IF(FacilityName&lt;&gt;"",FacilityName,"")</f>
        <v>SAMPLE FACILITY</v>
      </c>
      <c r="D4" s="564"/>
      <c r="E4" s="75" t="str">
        <f>ReportYear</f>
        <v>20XX</v>
      </c>
      <c r="H4" s="347" t="s">
        <v>61</v>
      </c>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16" customFormat="1" ht="18.350000000000001" x14ac:dyDescent="0.25">
      <c r="B6" s="36" t="s">
        <v>63</v>
      </c>
      <c r="C6" s="57" t="s">
        <v>283</v>
      </c>
      <c r="F6" s="250"/>
    </row>
    <row r="7" spans="2:15" s="16" customFormat="1" ht="19.55" customHeight="1" x14ac:dyDescent="0.2">
      <c r="C7" s="47" t="s">
        <v>67</v>
      </c>
      <c r="D7" s="405" t="s">
        <v>10</v>
      </c>
      <c r="E7" s="406" t="s">
        <v>88</v>
      </c>
      <c r="F7" s="61" t="s">
        <v>59</v>
      </c>
    </row>
    <row r="8" spans="2:15" s="265" customFormat="1" ht="15.8" customHeight="1" x14ac:dyDescent="0.2">
      <c r="B8" s="266"/>
      <c r="C8" s="267"/>
    </row>
    <row r="9" spans="2:15" s="52" customFormat="1" ht="9" customHeight="1" x14ac:dyDescent="0.2">
      <c r="B9" s="51"/>
      <c r="C9" s="51"/>
    </row>
    <row r="10" spans="2:15" s="16" customFormat="1" ht="27.85" customHeight="1" thickBot="1" x14ac:dyDescent="0.25">
      <c r="B10" s="297" t="s">
        <v>468</v>
      </c>
      <c r="D10" s="62"/>
    </row>
    <row r="11" spans="2:15" s="9" customFormat="1" ht="20.25" customHeight="1" thickBot="1" x14ac:dyDescent="0.35">
      <c r="B11" s="584" t="s">
        <v>13</v>
      </c>
      <c r="C11" s="585"/>
      <c r="D11" s="10"/>
      <c r="E11" s="10"/>
      <c r="F11" s="11"/>
      <c r="G11" s="10"/>
    </row>
    <row r="12" spans="2:15" s="12" customFormat="1" ht="30.1" customHeight="1" x14ac:dyDescent="0.25">
      <c r="B12" s="101" t="s">
        <v>340</v>
      </c>
      <c r="C12" s="104"/>
      <c r="E12" s="35"/>
      <c r="F12" s="35"/>
      <c r="I12" s="35"/>
    </row>
    <row r="13" spans="2:15" s="12" customFormat="1" ht="30.1" customHeight="1" x14ac:dyDescent="0.25">
      <c r="B13" s="106" t="s">
        <v>15</v>
      </c>
      <c r="C13" s="105"/>
      <c r="E13" s="35"/>
      <c r="F13" s="35"/>
      <c r="G13" s="37"/>
      <c r="H13" s="37"/>
      <c r="I13" s="35"/>
    </row>
    <row r="14" spans="2:15" s="12" customFormat="1" ht="30.1" customHeight="1" thickBot="1" x14ac:dyDescent="0.3">
      <c r="B14" s="102" t="s">
        <v>12</v>
      </c>
      <c r="C14" s="140"/>
      <c r="E14" s="35"/>
      <c r="F14" s="407"/>
      <c r="G14" s="16"/>
      <c r="H14" s="16"/>
      <c r="I14" s="35"/>
    </row>
    <row r="15" spans="2:15" s="9" customFormat="1" ht="19.7" thickBot="1" x14ac:dyDescent="0.35">
      <c r="B15" s="584" t="s">
        <v>16</v>
      </c>
      <c r="C15" s="585"/>
      <c r="D15" s="10"/>
      <c r="E15" s="10"/>
      <c r="F15" s="11"/>
      <c r="G15" s="12"/>
      <c r="H15" s="12"/>
    </row>
    <row r="16" spans="2:15" s="12" customFormat="1" ht="30.1" customHeight="1" x14ac:dyDescent="0.25">
      <c r="B16" s="101" t="s">
        <v>340</v>
      </c>
      <c r="C16" s="104"/>
      <c r="E16" s="35"/>
      <c r="F16" s="35"/>
      <c r="I16" s="35"/>
    </row>
    <row r="17" spans="2:9" s="12" customFormat="1" ht="30.1" customHeight="1" x14ac:dyDescent="0.25">
      <c r="B17" s="106" t="s">
        <v>17</v>
      </c>
      <c r="C17" s="105"/>
      <c r="E17" s="370"/>
      <c r="F17" s="35"/>
      <c r="I17" s="35"/>
    </row>
    <row r="18" spans="2:9" s="12" customFormat="1" ht="30.1" customHeight="1" thickBot="1" x14ac:dyDescent="0.25">
      <c r="B18" s="102" t="s">
        <v>12</v>
      </c>
      <c r="C18" s="107"/>
      <c r="E18" s="35"/>
      <c r="F18" s="35"/>
      <c r="G18" s="18"/>
      <c r="H18" s="18"/>
      <c r="I18" s="35"/>
    </row>
    <row r="19" spans="2:9" s="9" customFormat="1" ht="9" customHeight="1" x14ac:dyDescent="0.3">
      <c r="D19" s="10"/>
      <c r="E19" s="10"/>
      <c r="F19" s="11"/>
      <c r="G19" s="10"/>
    </row>
    <row r="20" spans="2:9" s="9" customFormat="1" ht="27.85" customHeight="1" thickBot="1" x14ac:dyDescent="0.35">
      <c r="B20" s="297" t="s">
        <v>583</v>
      </c>
      <c r="C20" s="76"/>
      <c r="D20" s="10"/>
      <c r="E20" s="10"/>
      <c r="F20" s="11"/>
      <c r="G20" s="10"/>
    </row>
    <row r="21" spans="2:9" s="12" customFormat="1" ht="30.1" customHeight="1" thickBot="1" x14ac:dyDescent="0.25">
      <c r="B21" s="137" t="s">
        <v>55</v>
      </c>
      <c r="C21" s="166" t="s">
        <v>336</v>
      </c>
      <c r="D21" s="579" t="s">
        <v>337</v>
      </c>
      <c r="E21" s="579"/>
      <c r="F21" s="570"/>
      <c r="G21" s="18"/>
      <c r="H21" s="18"/>
    </row>
    <row r="22" spans="2:9" s="12" customFormat="1" ht="18" customHeight="1" x14ac:dyDescent="0.2">
      <c r="B22" s="169"/>
      <c r="C22" s="230"/>
      <c r="D22" s="580"/>
      <c r="E22" s="580"/>
      <c r="F22" s="581"/>
      <c r="G22" s="18"/>
    </row>
    <row r="23" spans="2:9" s="12" customFormat="1" ht="18" customHeight="1" x14ac:dyDescent="0.2">
      <c r="B23" s="170"/>
      <c r="C23" s="215"/>
      <c r="D23" s="577"/>
      <c r="E23" s="577"/>
      <c r="F23" s="574"/>
      <c r="G23" s="18"/>
    </row>
    <row r="24" spans="2:9" ht="18" customHeight="1" x14ac:dyDescent="0.2">
      <c r="B24" s="170"/>
      <c r="C24" s="215"/>
      <c r="D24" s="577"/>
      <c r="E24" s="577"/>
      <c r="F24" s="574"/>
    </row>
    <row r="25" spans="2:9" s="9" customFormat="1" ht="18" customHeight="1" x14ac:dyDescent="0.2">
      <c r="B25" s="170"/>
      <c r="C25" s="215"/>
      <c r="D25" s="577"/>
      <c r="E25" s="577"/>
      <c r="F25" s="574"/>
      <c r="G25" s="18"/>
    </row>
    <row r="26" spans="2:9" s="9" customFormat="1" ht="18" customHeight="1" x14ac:dyDescent="0.2">
      <c r="B26" s="170"/>
      <c r="C26" s="215"/>
      <c r="D26" s="577"/>
      <c r="E26" s="577"/>
      <c r="F26" s="574"/>
      <c r="G26" s="18"/>
    </row>
    <row r="27" spans="2:9" ht="18" customHeight="1" x14ac:dyDescent="0.2">
      <c r="B27" s="170"/>
      <c r="C27" s="215"/>
      <c r="D27" s="577"/>
      <c r="E27" s="577"/>
      <c r="F27" s="574"/>
    </row>
    <row r="28" spans="2:9" ht="18" customHeight="1" thickBot="1" x14ac:dyDescent="0.25">
      <c r="B28" s="194"/>
      <c r="C28" s="218"/>
      <c r="D28" s="578"/>
      <c r="E28" s="578"/>
      <c r="F28" s="576"/>
    </row>
    <row r="29" spans="2:9" ht="5.3" customHeight="1" thickBot="1" x14ac:dyDescent="0.25">
      <c r="B29" s="9"/>
      <c r="C29" s="9"/>
    </row>
    <row r="30" spans="2:9" ht="20.25" customHeight="1" thickBot="1" x14ac:dyDescent="0.25">
      <c r="B30" s="86" t="s">
        <v>4</v>
      </c>
      <c r="C30" s="220"/>
    </row>
    <row r="31" spans="2:9" x14ac:dyDescent="0.2">
      <c r="B31" s="309"/>
      <c r="C31" s="309"/>
      <c r="D31" s="371"/>
      <c r="E31" s="9"/>
      <c r="F31" s="9"/>
    </row>
    <row r="32" spans="2:9" s="46" customFormat="1" ht="7.5" customHeight="1" x14ac:dyDescent="0.2">
      <c r="B32" s="43"/>
      <c r="C32" s="43"/>
    </row>
    <row r="33" spans="2:5" s="279" customFormat="1" ht="12.1" customHeight="1" x14ac:dyDescent="0.2">
      <c r="B33" s="51"/>
      <c r="C33" s="51"/>
    </row>
    <row r="34" spans="2:5" ht="23.3" customHeight="1" x14ac:dyDescent="0.2">
      <c r="B34" s="297" t="s">
        <v>469</v>
      </c>
      <c r="C34" s="295"/>
      <c r="D34" s="420" t="s">
        <v>62</v>
      </c>
    </row>
    <row r="35" spans="2:5" ht="11.25" customHeight="1" thickBot="1" x14ac:dyDescent="0.25">
      <c r="B35" s="305"/>
      <c r="C35" s="295"/>
      <c r="D35" s="62"/>
    </row>
    <row r="36" spans="2:5" ht="46.55" customHeight="1" thickBot="1" x14ac:dyDescent="0.25">
      <c r="B36" s="305"/>
      <c r="C36" s="423" t="s">
        <v>447</v>
      </c>
      <c r="D36" s="424" t="s">
        <v>446</v>
      </c>
      <c r="E36" s="204" t="s">
        <v>513</v>
      </c>
    </row>
    <row r="37" spans="2:5" ht="24.8" customHeight="1" x14ac:dyDescent="0.2">
      <c r="B37" s="101" t="s">
        <v>14</v>
      </c>
      <c r="C37" s="84"/>
      <c r="D37" s="249"/>
      <c r="E37" s="85"/>
    </row>
    <row r="38" spans="2:5" ht="24.8" customHeight="1" thickBot="1" x14ac:dyDescent="0.25">
      <c r="B38" s="102" t="s">
        <v>12</v>
      </c>
      <c r="C38" s="331"/>
      <c r="D38" s="163"/>
      <c r="E38" s="103"/>
    </row>
    <row r="39" spans="2:5" ht="9" customHeight="1" x14ac:dyDescent="0.2">
      <c r="B39" s="9"/>
      <c r="C39" s="9"/>
    </row>
    <row r="40" spans="2:5" ht="9" customHeight="1" x14ac:dyDescent="0.2">
      <c r="B40" s="9"/>
      <c r="C40" s="9"/>
    </row>
    <row r="41" spans="2:5" ht="27.85" customHeight="1" thickBot="1" x14ac:dyDescent="0.25">
      <c r="B41" s="582" t="s">
        <v>590</v>
      </c>
      <c r="C41" s="582"/>
      <c r="D41" s="582"/>
    </row>
    <row r="42" spans="2:5" ht="24.8" customHeight="1" x14ac:dyDescent="0.2">
      <c r="B42" s="586" t="s">
        <v>44</v>
      </c>
      <c r="C42" s="587"/>
    </row>
    <row r="43" spans="2:5" ht="24.8" customHeight="1" x14ac:dyDescent="0.2">
      <c r="B43" s="122" t="s">
        <v>45</v>
      </c>
      <c r="C43" s="104"/>
    </row>
    <row r="44" spans="2:5" ht="23.3" customHeight="1" x14ac:dyDescent="0.2">
      <c r="B44" s="123" t="s">
        <v>46</v>
      </c>
      <c r="C44" s="105"/>
    </row>
    <row r="45" spans="2:5" ht="23.3" customHeight="1" thickBot="1" x14ac:dyDescent="0.25">
      <c r="B45" s="124" t="s">
        <v>47</v>
      </c>
      <c r="C45" s="100"/>
    </row>
    <row r="46" spans="2:5" ht="31.6" customHeight="1" thickBot="1" x14ac:dyDescent="0.25">
      <c r="B46" s="125" t="s">
        <v>48</v>
      </c>
      <c r="C46" s="119"/>
    </row>
    <row r="47" spans="2:5" ht="31.6" customHeight="1" x14ac:dyDescent="0.2">
      <c r="B47" s="126" t="s">
        <v>49</v>
      </c>
      <c r="C47" s="104"/>
    </row>
    <row r="48" spans="2:5" ht="21.1" customHeight="1" thickBot="1" x14ac:dyDescent="0.25">
      <c r="B48" s="127" t="s">
        <v>50</v>
      </c>
      <c r="C48" s="118"/>
    </row>
    <row r="49" spans="2:9" ht="21.1" customHeight="1" thickTop="1" thickBot="1" x14ac:dyDescent="0.25">
      <c r="B49" s="109" t="s">
        <v>4</v>
      </c>
      <c r="C49" s="110"/>
    </row>
    <row r="50" spans="2:9" x14ac:dyDescent="0.2">
      <c r="C50" s="19"/>
    </row>
    <row r="51" spans="2:9" s="44" customFormat="1" ht="7.5" customHeight="1" x14ac:dyDescent="0.2">
      <c r="B51" s="43"/>
      <c r="C51" s="43"/>
    </row>
    <row r="52" spans="2:9" s="279" customFormat="1" ht="12.1" customHeight="1" x14ac:dyDescent="0.2">
      <c r="B52" s="51"/>
      <c r="C52" s="51"/>
    </row>
    <row r="53" spans="2:9" s="9" customFormat="1" ht="23.95" customHeight="1" thickBot="1" x14ac:dyDescent="0.35">
      <c r="B53" s="557" t="s">
        <v>470</v>
      </c>
      <c r="C53" s="557"/>
      <c r="D53" s="420" t="s">
        <v>62</v>
      </c>
      <c r="E53" s="268"/>
      <c r="F53" s="304"/>
      <c r="G53" s="268"/>
    </row>
    <row r="54" spans="2:9" s="12" customFormat="1" ht="30.1" customHeight="1" x14ac:dyDescent="0.25">
      <c r="B54" s="101" t="s">
        <v>579</v>
      </c>
      <c r="C54" s="111"/>
      <c r="E54" s="35"/>
      <c r="F54" s="35"/>
      <c r="I54" s="35"/>
    </row>
    <row r="55" spans="2:9" s="12" customFormat="1" ht="30.1" customHeight="1" x14ac:dyDescent="0.25">
      <c r="B55" s="444" t="s">
        <v>580</v>
      </c>
      <c r="C55" s="476"/>
      <c r="E55" s="35"/>
      <c r="F55" s="35"/>
      <c r="I55" s="35"/>
    </row>
    <row r="56" spans="2:9" s="12" customFormat="1" ht="30.1" customHeight="1" thickBot="1" x14ac:dyDescent="0.25">
      <c r="B56" s="102" t="s">
        <v>12</v>
      </c>
      <c r="C56" s="107"/>
      <c r="E56" s="35"/>
      <c r="F56" s="35"/>
      <c r="G56" s="16"/>
      <c r="H56" s="16"/>
      <c r="I56" s="35"/>
    </row>
    <row r="57" spans="2:9" s="9" customFormat="1" ht="12.1" customHeight="1" x14ac:dyDescent="0.3">
      <c r="D57" s="10"/>
      <c r="E57" s="10"/>
      <c r="F57" s="11"/>
      <c r="G57" s="10"/>
    </row>
    <row r="58" spans="2:9" s="9" customFormat="1" ht="19.7" thickBot="1" x14ac:dyDescent="0.35">
      <c r="B58" s="474" t="s">
        <v>591</v>
      </c>
      <c r="C58" s="474"/>
      <c r="D58" s="474"/>
      <c r="E58" s="10"/>
      <c r="F58" s="11"/>
      <c r="G58" s="10"/>
    </row>
    <row r="59" spans="2:9" s="9" customFormat="1" ht="43.5" customHeight="1" thickBot="1" x14ac:dyDescent="0.25">
      <c r="B59" s="79"/>
      <c r="C59" s="252" t="s">
        <v>147</v>
      </c>
      <c r="D59" s="166" t="s">
        <v>336</v>
      </c>
      <c r="E59" s="579" t="s">
        <v>337</v>
      </c>
      <c r="F59" s="579"/>
      <c r="G59" s="579"/>
      <c r="H59" s="570"/>
    </row>
    <row r="60" spans="2:9" s="9" customFormat="1" ht="39.1" customHeight="1" x14ac:dyDescent="0.2">
      <c r="B60" s="101" t="s">
        <v>148</v>
      </c>
      <c r="C60" s="84"/>
      <c r="D60" s="249"/>
      <c r="E60" s="588"/>
      <c r="F60" s="588"/>
      <c r="G60" s="588"/>
      <c r="H60" s="589"/>
    </row>
    <row r="61" spans="2:9" s="12" customFormat="1" ht="39.1" customHeight="1" thickBot="1" x14ac:dyDescent="0.3">
      <c r="B61" s="102" t="s">
        <v>149</v>
      </c>
      <c r="C61" s="130"/>
      <c r="D61" s="222"/>
      <c r="E61" s="590"/>
      <c r="F61" s="590"/>
      <c r="G61" s="590"/>
      <c r="H61" s="591"/>
    </row>
    <row r="62" spans="2:9" s="9" customFormat="1" ht="5.3" customHeight="1" thickBot="1" x14ac:dyDescent="0.35">
      <c r="D62" s="10"/>
      <c r="E62" s="10"/>
      <c r="F62" s="11"/>
      <c r="G62" s="10"/>
    </row>
    <row r="63" spans="2:9" s="12" customFormat="1" ht="23.95" customHeight="1" thickBot="1" x14ac:dyDescent="0.25">
      <c r="B63" s="86" t="s">
        <v>4</v>
      </c>
      <c r="C63" s="220"/>
      <c r="F63" s="18"/>
      <c r="G63" s="18"/>
    </row>
    <row r="64" spans="2:9" x14ac:dyDescent="0.2">
      <c r="C64" s="19"/>
    </row>
    <row r="65" spans="1:8" s="46" customFormat="1" ht="7.5" customHeight="1" x14ac:dyDescent="0.2">
      <c r="A65" s="45"/>
      <c r="B65" s="43"/>
      <c r="C65" s="43"/>
    </row>
    <row r="66" spans="1:8" s="9" customFormat="1" ht="30.1" customHeight="1" x14ac:dyDescent="0.3">
      <c r="B66" s="583" t="s">
        <v>5</v>
      </c>
      <c r="C66" s="583"/>
      <c r="D66" s="58"/>
      <c r="E66" s="58"/>
      <c r="F66" s="59"/>
      <c r="G66" s="18"/>
      <c r="H66" s="18"/>
    </row>
    <row r="67" spans="1:8" s="9" customFormat="1" ht="35" customHeight="1" thickBot="1" x14ac:dyDescent="0.35">
      <c r="B67" s="568" t="s">
        <v>9</v>
      </c>
      <c r="C67" s="568"/>
      <c r="D67" s="28"/>
      <c r="E67" s="10"/>
      <c r="F67" s="11"/>
      <c r="G67" s="18"/>
      <c r="H67" s="18"/>
    </row>
    <row r="68" spans="1:8" ht="64.2" customHeight="1" thickBot="1" x14ac:dyDescent="0.25">
      <c r="B68" s="566"/>
      <c r="C68" s="567"/>
    </row>
    <row r="69" spans="1:8" x14ac:dyDescent="0.2">
      <c r="C69" s="19"/>
    </row>
  </sheetData>
  <sheetProtection password="CA05" sheet="1" objects="1" scenarios="1"/>
  <mergeCells count="23">
    <mergeCell ref="B41:D41"/>
    <mergeCell ref="B66:C66"/>
    <mergeCell ref="B67:C67"/>
    <mergeCell ref="B68:C68"/>
    <mergeCell ref="B1:F1"/>
    <mergeCell ref="B2:F2"/>
    <mergeCell ref="C3:D3"/>
    <mergeCell ref="C4:D4"/>
    <mergeCell ref="B53:C53"/>
    <mergeCell ref="B11:C11"/>
    <mergeCell ref="B15:C15"/>
    <mergeCell ref="B42:C42"/>
    <mergeCell ref="E59:H59"/>
    <mergeCell ref="E60:H60"/>
    <mergeCell ref="E61:H61"/>
    <mergeCell ref="D25:F25"/>
    <mergeCell ref="D26:F26"/>
    <mergeCell ref="D27:F27"/>
    <mergeCell ref="D28:F28"/>
    <mergeCell ref="D21:F21"/>
    <mergeCell ref="D22:F22"/>
    <mergeCell ref="D23:F23"/>
    <mergeCell ref="D24:F24"/>
  </mergeCells>
  <conditionalFormatting sqref="C37:D38">
    <cfRule type="expression" dxfId="163" priority="43">
      <formula>(GHGRP_Facility = TRUE)</formula>
    </cfRule>
  </conditionalFormatting>
  <conditionalFormatting sqref="C48">
    <cfRule type="expression" dxfId="162" priority="39">
      <formula>(OR(C47=0,ISBLANK(C47)))</formula>
    </cfRule>
  </conditionalFormatting>
  <conditionalFormatting sqref="C12:C14 C16:C18 B22:C28 C30">
    <cfRule type="expression" dxfId="161" priority="33">
      <formula>NOT(IS_PRODUCTION)</formula>
    </cfRule>
  </conditionalFormatting>
  <conditionalFormatting sqref="C43:C49 C37:D38">
    <cfRule type="expression" dxfId="160" priority="32">
      <formula>NOT(IS_TRANSPIPE)</formula>
    </cfRule>
  </conditionalFormatting>
  <conditionalFormatting sqref="C54:C56 C60:C61">
    <cfRule type="expression" dxfId="159" priority="31">
      <formula>NOT(IS_DISTRIBUTION)</formula>
    </cfRule>
  </conditionalFormatting>
  <conditionalFormatting sqref="D60">
    <cfRule type="expression" dxfId="158" priority="25" stopIfTrue="1">
      <formula>AND(NOT(IS_PRODUCTION),NOT(IS_TRANSPIPE),NOT(IS_DISTRIBUTION))</formula>
    </cfRule>
  </conditionalFormatting>
  <conditionalFormatting sqref="D60">
    <cfRule type="expression" dxfId="157" priority="26">
      <formula>NOT(IS_DISTRIBUTION)</formula>
    </cfRule>
  </conditionalFormatting>
  <conditionalFormatting sqref="D61">
    <cfRule type="expression" dxfId="156" priority="19" stopIfTrue="1">
      <formula>AND(NOT(IS_PRODUCTION),NOT(IS_TRANSPIPE),NOT(IS_DISTRIBUTION))</formula>
    </cfRule>
  </conditionalFormatting>
  <conditionalFormatting sqref="D61">
    <cfRule type="expression" dxfId="155" priority="24">
      <formula>NOT(IS_DISTRIBUTION)</formula>
    </cfRule>
  </conditionalFormatting>
  <conditionalFormatting sqref="C63">
    <cfRule type="expression" dxfId="154" priority="17" stopIfTrue="1">
      <formula>AND(NOT(IS_PRODUCTION),NOT(IS_TRANSPIPE),NOT(IS_DISTRIBUTION))</formula>
    </cfRule>
  </conditionalFormatting>
  <conditionalFormatting sqref="C63">
    <cfRule type="expression" dxfId="153" priority="18">
      <formula>NOT(IS_DISTRIBUTION)</formula>
    </cfRule>
  </conditionalFormatting>
  <conditionalFormatting sqref="D22:D28">
    <cfRule type="expression" dxfId="152" priority="15" stopIfTrue="1">
      <formula>AND(NOT(IS_PRODUCTION),NOT(IS_TRANSPIPE),NOT(IS_DISTRIBUTION))</formula>
    </cfRule>
  </conditionalFormatting>
  <conditionalFormatting sqref="D22:D28">
    <cfRule type="expression" dxfId="151" priority="16">
      <formula>NOT(IS_PRODUCTION)</formula>
    </cfRule>
  </conditionalFormatting>
  <conditionalFormatting sqref="E60:E61">
    <cfRule type="expression" dxfId="150" priority="11" stopIfTrue="1">
      <formula>AND(NOT(IS_PRODUCTION),NOT(IS_TRANSPIPE),NOT(IS_DISTRIBUTION))</formula>
    </cfRule>
    <cfRule type="expression" dxfId="149" priority="12">
      <formula>NOT(IS_DISTRIBUTION)</formula>
    </cfRule>
  </conditionalFormatting>
  <conditionalFormatting sqref="C12:C14 C16:C18 C43:C49 C54:C56 C60:C61 B68 B22:D28 C30 C37:D38">
    <cfRule type="expression" dxfId="148" priority="27" stopIfTrue="1">
      <formula>AND(NOT(IS_PRODUCTION),NOT(IS_TRANSPIPE),NOT(IS_DISTRIBUTION))</formula>
    </cfRule>
    <cfRule type="expression" dxfId="147" priority="38">
      <formula>$O$1=2</formula>
    </cfRule>
  </conditionalFormatting>
  <conditionalFormatting sqref="E37:E38">
    <cfRule type="expression" dxfId="146" priority="8">
      <formula>NOT(IS_TRANSPIPE)</formula>
    </cfRule>
  </conditionalFormatting>
  <conditionalFormatting sqref="E37:E38">
    <cfRule type="expression" dxfId="145" priority="7" stopIfTrue="1">
      <formula>AND(NOT(IS_PRODUCTION),NOT(IS_TRANSPIPE),NOT(IS_DISTRIBUTION))</formula>
    </cfRule>
    <cfRule type="expression" dxfId="144" priority="9">
      <formula>$O$1=2</formula>
    </cfRule>
  </conditionalFormatting>
  <dataValidations count="12">
    <dataValidation type="decimal" operator="greaterThanOrEqual" allowBlank="1" showInputMessage="1" showErrorMessage="1" sqref="C56 C14 C18 C38:E38 C54:C55" xr:uid="{00000000-0002-0000-0500-000000000000}">
      <formula1>0</formula1>
    </dataValidation>
    <dataValidation type="whole" operator="greaterThanOrEqual" allowBlank="1" showInputMessage="1" showErrorMessage="1" sqref="C12:C13 C16:C17" xr:uid="{00000000-0002-0000-0500-000001000000}">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IW53 SS53 ACO53 AMK53 AWG53 BGC53 BPY53 BZU53 CJQ53 CTM53 DDI53 DNE53 DXA53 EGW53 EQS53 FAO53 FKK53 FUG53 GEC53 GNY53 GXU53 HHQ53 HRM53 IBI53 ILE53 IVA53 JEW53 JOS53 JYO53 KIK53 KSG53 LCC53 LLY53 LVU53 MFQ53 MPM53 MZI53 NJE53 NTA53 OCW53 OMS53 OWO53 PGK53 PQG53 QAC53 QJY53 QTU53 RDQ53 RNM53 RXI53 SHE53 SRA53 TAW53 TKS53 TUO53 UEK53 UOG53 UYC53 VHY53 VRU53 WBQ53 WLM53 WVI53 WVI57:WVI60 IW57:IW60 SS57:SS60 ACO57:ACO60 AMK57:AMK60 AWG57:AWG60 BGC57:BGC60 BPY57:BPY60 BZU57:BZU60 CJQ57:CJQ60 CTM57:CTM60 DDI57:DDI60 DNE57:DNE60 DXA57:DXA60 EGW57:EGW60 EQS57:EQS60 FAO57:FAO60 FKK57:FKK60 FUG57:FUG60 GEC57:GEC60 GNY57:GNY60 GXU57:GXU60 HHQ57:HHQ60 HRM57:HRM60 IBI57:IBI60 ILE57:ILE60 IVA57:IVA60 JEW57:JEW60 JOS57:JOS60 JYO57:JYO60 KIK57:KIK60 KSG57:KSG60 LCC57:LCC60 LLY57:LLY60 LVU57:LVU60 MFQ57:MFQ60 MPM57:MPM60 MZI57:MZI60 NJE57:NJE60 NTA57:NTA60 OCW57:OCW60 OMS57:OMS60 OWO57:OWO60 PGK57:PGK60 PQG57:PQG60 QAC57:QAC60 QJY57:QJY60 QTU57:QTU60 RDQ57:RDQ60 RNM57:RNM60 RXI57:RXI60 SHE57:SHE60 SRA57:SRA60 TAW57:TAW60 TKS57:TKS60 TUO57:TUO60 UEK57:UEK60 UOG57:UOG60 UYC57:UYC60 VHY57:VHY60 VRU57:VRU60 WBQ57:WBQ60 WLM57:WLM60 WVI66:WVI67 IW66:IW67 SS66:SS67 ACO66:ACO67 AMK66:AMK67 AWG66:AWG67 BGC66:BGC67 BPY66:BPY67 BZU66:BZU67 CJQ66:CJQ67 CTM66:CTM67 DDI66:DDI67 DNE66:DNE67 DXA66:DXA67 EGW66:EGW67 EQS66:EQS67 FAO66:FAO67 FKK66:FKK67 FUG66:FUG67 GEC66:GEC67 GNY66:GNY67 GXU66:GXU67 HHQ66:HHQ67 HRM66:HRM67 IBI66:IBI67 ILE66:ILE67 IVA66:IVA67 JEW66:JEW67 JOS66:JOS67 JYO66:JYO67 KIK66:KIK67 KSG66:KSG67 LCC66:LCC67 LLY66:LLY67 LVU66:LVU67 MFQ66:MFQ67 MPM66:MPM67 MZI66:MZI67 NJE66:NJE67 NTA66:NTA67 OCW66:OCW67 OMS66:OMS67 OWO66:OWO67 PGK66:PGK67 PQG66:PQG67 QAC66:QAC67 QJY66:QJY67 QTU66:QTU67 RDQ66:RDQ67 RNM66:RNM67 RXI66:RXI67 SHE66:SHE67 SRA66:SRA67 TAW66:TAW67 TKS66:TKS67 TUO66:TUO67 UEK66:UEK67 UOG66:UOG67 UYC66:UYC67 VHY66:VHY67 VRU66:VRU67 WBQ66:WBQ67 WLM66:WLM67 B65:B67 C59 B41 B20 B15 WVI19:WVI20 IW19:IW20 SS19:SS20 ACO19:ACO20 AMK19:AMK20 AWG19:AWG20 BGC19:BGC20 BPY19:BPY20 BZU19:BZU20 CJQ19:CJQ20 CTM19:CTM20 DDI19:DDI20 DNE19:DNE20 DXA19:DXA20 EGW19:EGW20 EQS19:EQS20 FAO19:FAO20 FKK19:FKK20 FUG19:FUG20 GEC19:GEC20 GNY19:GNY20 GXU19:GXU20 HHQ19:HHQ20 HRM19:HRM20 IBI19:IBI20 ILE19:ILE20 IVA19:IVA20 JEW19:JEW20 JOS19:JOS20 JYO19:JYO20 KIK19:KIK20 KSG19:KSG20 LCC19:LCC20 LLY19:LLY20 LVU19:LVU20 MFQ19:MFQ20 MPM19:MPM20 MZI19:MZI20 NJE19:NJE20 NTA19:NTA20 OCW19:OCW20 OMS19:OMS20 OWO19:OWO20 PGK19:PGK20 PQG19:PQG20 QAC19:QAC20 QJY19:QJY20 QTU19:QTU20 RDQ19:RDQ20 RNM19:RNM20 RXI19:RXI20 SHE19:SHE20 SRA19:SRA20 TAW19:TAW20 TKS19:TKS20 TUO19:TUO20 UEK19:UEK20 UOG19:UOG20 UYC19:UYC20 VHY19:VHY20 VRU19:VRU20 WBQ19:WBQ20 WLM19:WLM20 WVH25:WVH26 IV25:IV26 SR25:SR26 ACN25:ACN26 AMJ25:AMJ26 AWF25:AWF26 BGB25:BGB26 BPX25:BPX26 BZT25:BZT26 CJP25:CJP26 CTL25:CTL26 DDH25:DDH26 DND25:DND26 DWZ25:DWZ26 EGV25:EGV26 EQR25:EQR26 FAN25:FAN26 FKJ25:FKJ26 FUF25:FUF26 GEB25:GEB26 GNX25:GNX26 GXT25:GXT26 HHP25:HHP26 HRL25:HRL26 IBH25:IBH26 ILD25:ILD26 IUZ25:IUZ26 JEV25:JEV26 JOR25:JOR26 JYN25:JYN26 KIJ25:KIJ26 KSF25:KSF26 LCB25:LCB26 LLX25:LLX26 LVT25:LVT26 MFP25:MFP26 MPL25:MPL26 MZH25:MZH26 NJD25:NJD26 NSZ25:NSZ26 OCV25:OCV26 OMR25:OMR26 OWN25:OWN26 PGJ25:PGJ26 PQF25:PQF26 QAB25:QAB26 QJX25:QJX26 QTT25:QTT26 RDP25:RDP26 RNL25:RNL26 RXH25:RXH26 SHD25:SHD26 SQZ25:SQZ26 TAV25:TAV26 TKR25:TKR26 TUN25:TUN26 UEJ25:UEJ26 UOF25:UOF26 UYB25:UYB26 VHX25:VHX26 VRT25:VRT26 WBP25:WBP26 WLL25:WLL26 IW15 SS15 ACO15 AMK15 AWG15 BGC15 BPY15 BZU15 CJQ15 CTM15 DDI15 DNE15 DXA15 EGW15 EQS15 FAO15 FKK15 FUG15 GEC15 GNY15 GXU15 HHQ15 HRM15 IBI15 ILE15 IVA15 JEW15 JOS15 JYO15 KIK15 KSG15 LCC15 LLY15 LVU15 MFQ15 MPM15 MZI15 NJE15 NTA15 OCW15 OMS15 OWO15 PGK15 PQG15 QAC15 QJY15 QTU15 RDQ15 RNM15 RXI15 SHE15 SRA15 TAW15 TKS15 TUO15 UEK15 UOG15 UYC15 VHY15 VRU15 WBQ15 WLM15 WVI15 B51:B53 IW11 WVI11 WLM11 WBQ11 VRU11 VHY11 UYC11 UOG11 UEK11 TUO11 TKS11 TAW11 SRA11 SHE11 RXI11 RNM11 RDQ11 QTU11 QJY11 QAC11 PQG11 PGK11 OWO11 OMS11 OCW11 NTA11 NJE11 MZI11 MPM11 MFQ11 LVU11 LLY11 LCC11 KSG11 KIK11 JYO11 JOS11 JEW11 IVA11 ILE11 IBI11 HRM11 HHQ11 GXU11 GNY11 GEC11 FUG11 FKK11 FAO11 EQS11 EGW11 DXA11 DNE11 DDI11 CTM11 CJQ11 BZU11 BPY11 BGC11 AWG11 AMK11 ACO11 SS11 B6 B8:B11 B58:B61 WVI62 IW62 SS62 ACO62 AMK62 AWG62 BGC62 BPY62 BZU62 CJQ62 CTM62 DDI62 DNE62 DXA62 EGW62 EQS62 FAO62 FKK62 FUG62 GEC62 GNY62 GXU62 HHQ62 HRM62 IBI62 ILE62 IVA62 JEW62 JOS62 JYO62 KIK62 KSG62 LCC62 LLY62 LVU62 MFQ62 MPM62 MZI62 NJE62 NTA62 OCW62 OMS62 OWO62 PGK62 PQG62 QAC62 QJY62 QTU62 RDQ62 RNM62 RXI62 SHE62 SRA62 TAW62 TKS62 TUO62 UEK62 UOG62 UYC62 VHY62 VRU62 WBQ62 WLM62 B32:B36" xr:uid="{00000000-0002-0000-0500-000002000000}"/>
    <dataValidation type="decimal" operator="greaterThanOrEqual" allowBlank="1" showErrorMessage="1" sqref="C49" xr:uid="{00000000-0002-0000-0500-000003000000}">
      <formula1>0</formula1>
    </dataValidation>
    <dataValidation type="whole" operator="greaterThanOrEqual" allowBlank="1" showErrorMessage="1" sqref="C63 C60:C61" xr:uid="{00000000-0002-0000-0500-000004000000}">
      <formula1>0</formula1>
    </dataValidation>
    <dataValidation allowBlank="1" showErrorMessage="1" sqref="B22:B28 D22:D28" xr:uid="{00000000-0002-0000-0500-000005000000}"/>
    <dataValidation allowBlank="1" showErrorMessage="1" prompt="If applicable, more than one mitigation option may be counted for a single blowdown event. " sqref="B30 B21:D21 D59:E59" xr:uid="{00000000-0002-0000-0500-000006000000}"/>
    <dataValidation allowBlank="1" showInputMessage="1" showErrorMessage="1" prompt="Please use the &quot;Additional Information&quot; field at the bottom of this sheet if more space is needed" sqref="C48" xr:uid="{00000000-0002-0000-0500-000007000000}"/>
    <dataValidation type="decimal" operator="greaterThanOrEqual" allowBlank="1" showErrorMessage="1" error="Emission reductions must be numeric and greater than or equal to zero." sqref="C30" xr:uid="{00000000-0002-0000-0500-000008000000}">
      <formula1>0</formula1>
    </dataValidation>
    <dataValidation type="whole" operator="greaterThanOrEqual" allowBlank="1" showInputMessage="1" showErrorMessage="1" error="Count must be an positive integer or zero." sqref="C43:C47 C37:E37" xr:uid="{00000000-0002-0000-0500-000009000000}">
      <formula1>0</formula1>
    </dataValidation>
    <dataValidation type="list" allowBlank="1" showErrorMessage="1" sqref="C22:C28" xr:uid="{00000000-0002-0000-0500-00000A000000}">
      <formula1>reduction_quantification_methodology</formula1>
    </dataValidation>
    <dataValidation type="list" operator="greaterThanOrEqual" allowBlank="1" showErrorMessage="1" sqref="D60:D61" xr:uid="{00000000-0002-0000-0500-00000B000000}">
      <formula1>reduction_quantification_methodology</formula1>
    </dataValidation>
  </dataValidations>
  <hyperlinks>
    <hyperlink ref="H4" location="ToC!B6" display="Return to Table of Contents" xr:uid="{00000000-0004-0000-0500-000000000000}"/>
    <hyperlink ref="D34" location="Blowdowns!B6" display="Return to top" xr:uid="{00000000-0004-0000-0500-000001000000}"/>
    <hyperlink ref="D7" location="Blowdowns!C12" display="Production" xr:uid="{00000000-0004-0000-0500-000002000000}"/>
    <hyperlink ref="F7" location="Blowdowns!C54" display="Distribution" xr:uid="{00000000-0004-0000-0500-000003000000}"/>
    <hyperlink ref="E7" location="Blowdowns!C37" display="Transmission Pipeline" xr:uid="{00000000-0004-0000-0500-000004000000}"/>
    <hyperlink ref="D53" location="Blowdowns!B6" display="Return to top" xr:uid="{00000000-0004-0000-0500-000005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0500-000006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31745" r:id="rId5" name="Option Button 1">
              <controlPr defaultSize="0" autoFill="0" autoLine="0" autoPict="0">
                <anchor moveWithCells="1">
                  <from>
                    <xdr:col>6</xdr:col>
                    <xdr:colOff>34506</xdr:colOff>
                    <xdr:row>0</xdr:row>
                    <xdr:rowOff>8626</xdr:rowOff>
                  </from>
                  <to>
                    <xdr:col>7</xdr:col>
                    <xdr:colOff>1630392</xdr:colOff>
                    <xdr:row>1</xdr:row>
                    <xdr:rowOff>43132</xdr:rowOff>
                  </to>
                </anchor>
              </controlPr>
            </control>
          </mc:Choice>
        </mc:AlternateContent>
        <mc:AlternateContent xmlns:mc="http://schemas.openxmlformats.org/markup-compatibility/2006">
          <mc:Choice Requires="x14">
            <control shapeId="31746" r:id="rId6" name="Option Button 2">
              <controlPr defaultSize="0" autoFill="0" autoLine="0" autoPict="0">
                <anchor moveWithCells="1">
                  <from>
                    <xdr:col>6</xdr:col>
                    <xdr:colOff>43132</xdr:colOff>
                    <xdr:row>1</xdr:row>
                    <xdr:rowOff>94891</xdr:rowOff>
                  </from>
                  <to>
                    <xdr:col>7</xdr:col>
                    <xdr:colOff>1526875</xdr:colOff>
                    <xdr:row>1</xdr:row>
                    <xdr:rowOff>422694</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1"/>
    <pageSetUpPr fitToPage="1"/>
  </sheetPr>
  <dimension ref="B1:O37"/>
  <sheetViews>
    <sheetView showGridLines="0" zoomScale="85" zoomScaleNormal="85" workbookViewId="0"/>
  </sheetViews>
  <sheetFormatPr defaultColWidth="9.125" defaultRowHeight="13.6" x14ac:dyDescent="0.2"/>
  <cols>
    <col min="1" max="1" width="4.625" style="18" customWidth="1"/>
    <col min="2" max="2" width="60.625" style="18" customWidth="1"/>
    <col min="3" max="3" width="30.625" style="17" customWidth="1"/>
    <col min="4" max="4" width="30.625" style="18" customWidth="1"/>
    <col min="5" max="5" width="20.625" style="18" customWidth="1"/>
    <col min="6" max="6" width="9.125" style="18"/>
    <col min="7" max="7" width="3.625" style="18" customWidth="1"/>
    <col min="8" max="8" width="32.875" style="18" bestFit="1" customWidth="1"/>
    <col min="9" max="14" width="9.125" style="18"/>
    <col min="15" max="15" width="9.125" style="18" hidden="1" customWidth="1"/>
    <col min="16" max="17" width="0" style="18" hidden="1" customWidth="1"/>
    <col min="18" max="16384" width="9.125" style="18"/>
  </cols>
  <sheetData>
    <row r="1" spans="2:15" s="26" customFormat="1" ht="19.55" customHeight="1" x14ac:dyDescent="0.25">
      <c r="B1" s="561" t="s">
        <v>552</v>
      </c>
      <c r="C1" s="561"/>
      <c r="D1" s="561"/>
      <c r="E1" s="561"/>
      <c r="F1" s="561"/>
      <c r="G1" s="12"/>
      <c r="H1" s="12" t="s">
        <v>30</v>
      </c>
      <c r="O1" s="431">
        <v>0</v>
      </c>
    </row>
    <row r="2" spans="2:15" s="12" customFormat="1" ht="40.6" customHeight="1" x14ac:dyDescent="0.25">
      <c r="B2" s="562" t="s">
        <v>553</v>
      </c>
      <c r="C2" s="562"/>
      <c r="D2" s="562"/>
      <c r="E2" s="562"/>
      <c r="F2" s="562"/>
      <c r="G2" s="26"/>
      <c r="H2" s="26" t="s">
        <v>31</v>
      </c>
    </row>
    <row r="3" spans="2:15" s="12" customFormat="1" ht="14.3" x14ac:dyDescent="0.25">
      <c r="B3" s="13" t="s">
        <v>2</v>
      </c>
      <c r="C3" s="563" t="s">
        <v>0</v>
      </c>
      <c r="D3" s="563"/>
      <c r="E3" s="27" t="s">
        <v>1</v>
      </c>
    </row>
    <row r="4" spans="2:15" s="15" customFormat="1" x14ac:dyDescent="0.25">
      <c r="B4" s="74" t="str">
        <f>IF(PartnerName&lt;&gt;"",PartnerName,"")</f>
        <v>SAMPLE PARTNER</v>
      </c>
      <c r="C4" s="564" t="str">
        <f>IF(FacilityName&lt;&gt;"",FacilityName,"")</f>
        <v>SAMPLE FACILITY</v>
      </c>
      <c r="D4" s="564"/>
      <c r="E4" s="75" t="str">
        <f>ReportYear</f>
        <v>20XX</v>
      </c>
      <c r="H4" s="347" t="s">
        <v>61</v>
      </c>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16" customFormat="1" ht="18.350000000000001" x14ac:dyDescent="0.25">
      <c r="B6" s="36" t="s">
        <v>33</v>
      </c>
      <c r="C6" s="57" t="s">
        <v>120</v>
      </c>
      <c r="H6" s="250"/>
    </row>
    <row r="7" spans="2:15" s="265" customFormat="1" ht="14.3" customHeight="1" x14ac:dyDescent="0.2">
      <c r="B7" s="266"/>
      <c r="C7" s="266"/>
    </row>
    <row r="8" spans="2:15" s="16" customFormat="1" ht="22.6" customHeight="1" thickBot="1" x14ac:dyDescent="0.25">
      <c r="B8" s="346" t="s">
        <v>471</v>
      </c>
      <c r="C8" s="36"/>
    </row>
    <row r="9" spans="2:15" s="16" customFormat="1" ht="48.9" thickBot="1" x14ac:dyDescent="0.25">
      <c r="B9" s="193"/>
      <c r="C9" s="203" t="s">
        <v>64</v>
      </c>
      <c r="D9" s="204" t="s">
        <v>573</v>
      </c>
    </row>
    <row r="10" spans="2:15" s="12" customFormat="1" ht="28.55" customHeight="1" x14ac:dyDescent="0.25">
      <c r="B10" s="362" t="s">
        <v>293</v>
      </c>
      <c r="C10" s="84"/>
      <c r="D10" s="165"/>
      <c r="E10" s="565"/>
      <c r="F10" s="565"/>
      <c r="G10" s="565"/>
      <c r="H10" s="565"/>
      <c r="I10" s="565"/>
    </row>
    <row r="11" spans="2:15" s="16" customFormat="1" ht="28.55" customHeight="1" x14ac:dyDescent="0.2">
      <c r="B11" s="363" t="s">
        <v>294</v>
      </c>
      <c r="C11" s="81"/>
      <c r="D11" s="129"/>
    </row>
    <row r="12" spans="2:15" s="16" customFormat="1" ht="28.55" customHeight="1" x14ac:dyDescent="0.2">
      <c r="B12" s="363" t="s">
        <v>274</v>
      </c>
      <c r="C12" s="81"/>
      <c r="D12" s="129"/>
    </row>
    <row r="13" spans="2:15" s="16" customFormat="1" ht="28.55" customHeight="1" x14ac:dyDescent="0.2">
      <c r="B13" s="363" t="s">
        <v>295</v>
      </c>
      <c r="C13" s="81"/>
      <c r="D13" s="129"/>
    </row>
    <row r="14" spans="2:15" s="16" customFormat="1" ht="28.55" customHeight="1" x14ac:dyDescent="0.2">
      <c r="B14" s="363" t="s">
        <v>296</v>
      </c>
      <c r="C14" s="81"/>
      <c r="D14" s="129"/>
    </row>
    <row r="15" spans="2:15" s="16" customFormat="1" ht="28.55" customHeight="1" x14ac:dyDescent="0.2">
      <c r="B15" s="364" t="s">
        <v>297</v>
      </c>
      <c r="C15" s="81"/>
      <c r="D15" s="129"/>
    </row>
    <row r="16" spans="2:15" s="16" customFormat="1" ht="33.799999999999997" customHeight="1" thickBot="1" x14ac:dyDescent="0.25">
      <c r="B16" s="365" t="s">
        <v>298</v>
      </c>
      <c r="C16" s="130"/>
      <c r="D16" s="103"/>
    </row>
    <row r="17" spans="2:7" ht="11.25" customHeight="1" thickBot="1" x14ac:dyDescent="0.25"/>
    <row r="18" spans="2:7" s="16" customFormat="1" ht="33.799999999999997" customHeight="1" x14ac:dyDescent="0.2">
      <c r="B18" s="101" t="s">
        <v>65</v>
      </c>
      <c r="C18" s="111"/>
    </row>
    <row r="19" spans="2:7" s="16" customFormat="1" ht="33.799999999999997" customHeight="1" x14ac:dyDescent="0.2">
      <c r="B19" s="106" t="s">
        <v>66</v>
      </c>
      <c r="C19" s="112"/>
    </row>
    <row r="20" spans="2:7" s="16" customFormat="1" ht="33.799999999999997" customHeight="1" thickBot="1" x14ac:dyDescent="0.25">
      <c r="B20" s="102" t="s">
        <v>12</v>
      </c>
      <c r="C20" s="486" t="str">
        <f>IF(SUM(D10:D16,C18,C19)&gt;0,SUM(D10:D16,C18,C19),"")</f>
        <v/>
      </c>
      <c r="D20" s="205" t="s">
        <v>530</v>
      </c>
    </row>
    <row r="21" spans="2:7" s="16" customFormat="1" ht="9" customHeight="1" x14ac:dyDescent="0.2">
      <c r="B21" s="36"/>
      <c r="C21" s="36"/>
    </row>
    <row r="22" spans="2:7" s="9" customFormat="1" ht="27.85" customHeight="1" thickBot="1" x14ac:dyDescent="0.35">
      <c r="B22" s="297" t="s">
        <v>583</v>
      </c>
      <c r="C22" s="76"/>
      <c r="D22" s="10"/>
      <c r="E22" s="10"/>
      <c r="F22" s="11"/>
      <c r="G22" s="10"/>
    </row>
    <row r="23" spans="2:7" s="12" customFormat="1" ht="30.1" customHeight="1" thickBot="1" x14ac:dyDescent="0.3">
      <c r="B23" s="569" t="s">
        <v>55</v>
      </c>
      <c r="C23" s="570"/>
    </row>
    <row r="24" spans="2:7" s="12" customFormat="1" ht="18" customHeight="1" x14ac:dyDescent="0.25">
      <c r="B24" s="592"/>
      <c r="C24" s="581"/>
      <c r="F24" s="37"/>
      <c r="G24" s="37"/>
    </row>
    <row r="25" spans="2:7" ht="18" customHeight="1" x14ac:dyDescent="0.2">
      <c r="B25" s="573"/>
      <c r="C25" s="574"/>
      <c r="F25" s="16"/>
      <c r="G25" s="16"/>
    </row>
    <row r="26" spans="2:7" s="9" customFormat="1" ht="18" customHeight="1" x14ac:dyDescent="0.3">
      <c r="B26" s="573"/>
      <c r="C26" s="574"/>
      <c r="D26" s="10"/>
      <c r="E26" s="11"/>
      <c r="F26" s="10"/>
    </row>
    <row r="27" spans="2:7" s="9" customFormat="1" ht="18" customHeight="1" x14ac:dyDescent="0.3">
      <c r="B27" s="573"/>
      <c r="C27" s="574"/>
      <c r="D27" s="10"/>
      <c r="E27" s="11"/>
      <c r="F27" s="12"/>
      <c r="G27" s="12"/>
    </row>
    <row r="28" spans="2:7" ht="18" customHeight="1" x14ac:dyDescent="0.2">
      <c r="B28" s="573"/>
      <c r="C28" s="574"/>
      <c r="F28" s="12"/>
      <c r="G28" s="12"/>
    </row>
    <row r="29" spans="2:7" ht="18" customHeight="1" x14ac:dyDescent="0.2">
      <c r="B29" s="573"/>
      <c r="C29" s="574"/>
      <c r="F29" s="12"/>
      <c r="G29" s="12"/>
    </row>
    <row r="30" spans="2:7" ht="18" customHeight="1" thickBot="1" x14ac:dyDescent="0.25">
      <c r="B30" s="575"/>
      <c r="C30" s="576"/>
    </row>
    <row r="31" spans="2:7" ht="5.3" customHeight="1" thickBot="1" x14ac:dyDescent="0.25">
      <c r="B31" s="9"/>
      <c r="C31" s="9"/>
    </row>
    <row r="32" spans="2:7" ht="17.7" thickBot="1" x14ac:dyDescent="0.25">
      <c r="B32" s="248" t="s">
        <v>338</v>
      </c>
      <c r="C32" s="220"/>
    </row>
    <row r="33" spans="2:4" ht="9" customHeight="1" x14ac:dyDescent="0.2">
      <c r="C33" s="19"/>
    </row>
    <row r="34" spans="2:4" ht="27.85" customHeight="1" x14ac:dyDescent="0.2">
      <c r="B34" s="557" t="s">
        <v>5</v>
      </c>
      <c r="C34" s="557"/>
      <c r="D34" s="10"/>
    </row>
    <row r="35" spans="2:4" ht="35.35" customHeight="1" thickBot="1" x14ac:dyDescent="0.25">
      <c r="B35" s="568" t="s">
        <v>9</v>
      </c>
      <c r="C35" s="568"/>
      <c r="D35" s="28"/>
    </row>
    <row r="36" spans="2:4" ht="84.75" customHeight="1" thickBot="1" x14ac:dyDescent="0.25">
      <c r="B36" s="566"/>
      <c r="C36" s="567"/>
    </row>
    <row r="37" spans="2:4" x14ac:dyDescent="0.2">
      <c r="C37" s="19"/>
    </row>
  </sheetData>
  <sheetProtection password="CA05" sheet="1" objects="1" scenarios="1"/>
  <mergeCells count="16">
    <mergeCell ref="B35:C35"/>
    <mergeCell ref="B36:C36"/>
    <mergeCell ref="B1:F1"/>
    <mergeCell ref="B2:F2"/>
    <mergeCell ref="C3:D3"/>
    <mergeCell ref="C4:D4"/>
    <mergeCell ref="E10:I10"/>
    <mergeCell ref="B34:C34"/>
    <mergeCell ref="B23:C23"/>
    <mergeCell ref="B24:C24"/>
    <mergeCell ref="B25:C25"/>
    <mergeCell ref="B26:C26"/>
    <mergeCell ref="B27:C27"/>
    <mergeCell ref="B28:C28"/>
    <mergeCell ref="B29:C29"/>
    <mergeCell ref="B30:C30"/>
  </mergeCells>
  <conditionalFormatting sqref="C18 C10:D16">
    <cfRule type="expression" dxfId="143" priority="22">
      <formula>GHGRP_Facility</formula>
    </cfRule>
  </conditionalFormatting>
  <conditionalFormatting sqref="B36:C36 C18:C20 C32 B24:B30 C10:D16">
    <cfRule type="expression" dxfId="142" priority="3">
      <formula>AND(NOT(IS_GATHERING),NOT(IS_PROCESSING),NOT(IS_TRANSCOMPRESSION),NOT(IS_LNGIMPTEXPT))</formula>
    </cfRule>
  </conditionalFormatting>
  <conditionalFormatting sqref="C20">
    <cfRule type="cellIs" dxfId="141" priority="21" operator="equal">
      <formula>""</formula>
    </cfRule>
  </conditionalFormatting>
  <conditionalFormatting sqref="B36:C36 C18:C20 C32 B24:B30 C10:D16">
    <cfRule type="expression" dxfId="140" priority="6">
      <formula>$O$1=2</formula>
    </cfRule>
  </conditionalFormatting>
  <dataValidations count="7">
    <dataValidation allowBlank="1" showErrorMessage="1" sqref="B24:B30" xr:uid="{00000000-0002-0000-0600-000000000000}"/>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34:B35 WVH26:WVH27 IV26:IV27 SR26:SR27 ACN26:ACN27 AMJ26:AMJ27 AWF26:AWF27 BGB26:BGB27 BPX26:BPX27 BZT26:BZT27 CJP26:CJP27 CTL26:CTL27 DDH26:DDH27 DND26:DND27 DWZ26:DWZ27 EGV26:EGV27 EQR26:EQR27 FAN26:FAN27 FKJ26:FKJ27 FUF26:FUF27 GEB26:GEB27 GNX26:GNX27 GXT26:GXT27 HHP26:HHP27 HRL26:HRL27 IBH26:IBH27 ILD26:ILD27 IUZ26:IUZ27 JEV26:JEV27 JOR26:JOR27 JYN26:JYN27 KIJ26:KIJ27 KSF26:KSF27 LCB26:LCB27 LLX26:LLX27 LVT26:LVT27 MFP26:MFP27 MPL26:MPL27 MZH26:MZH27 NJD26:NJD27 NSZ26:NSZ27 OCV26:OCV27 OMR26:OMR27 OWN26:OWN27 PGJ26:PGJ27 PQF26:PQF27 QAB26:QAB27 QJX26:QJX27 QTT26:QTT27 RDP26:RDP27 RNL26:RNL27 RXH26:RXH27 SHD26:SHD27 SQZ26:SQZ27 TAV26:TAV27 TKR26:TKR27 TUN26:TUN27 UEJ26:UEJ27 UOF26:UOF27 UYB26:UYB27 VHX26:VHX27 VRT26:VRT27 WBP26:WBP27 WLL26:WLL27 WVI7:WVI9 WLM7:WLM9 WBQ7:WBQ9 VRU7:VRU9 VHY7:VHY9 UYC7:UYC9 UOG7:UOG9 UEK7:UEK9 TUO7:TUO9 TKS7:TKS9 TAW7:TAW9 SRA7:SRA9 SHE7:SHE9 RXI7:RXI9 RNM7:RNM9 RDQ7:RDQ9 QTU7:QTU9 QJY7:QJY9 QAC7:QAC9 PQG7:PQG9 PGK7:PGK9 OWO7:OWO9 OMS7:OMS9 OCW7:OCW9 NTA7:NTA9 NJE7:NJE9 MZI7:MZI9 MPM7:MPM9 MFQ7:MFQ9 LVU7:LVU9 LLY7:LLY9 LCC7:LCC9 KSG7:KSG9 KIK7:KIK9 JYO7:JYO9 JOS7:JOS9 JEW7:JEW9 IVA7:IVA9 ILE7:ILE9 IBI7:IBI9 HRM7:HRM9 HHQ7:HHQ9 GXU7:GXU9 GNY7:GNY9 GEC7:GEC9 FUG7:FUG9 FKK7:FKK9 FAO7:FAO9 EQS7:EQS9 EGW7:EGW9 DXA7:DXA9 DNE7:DNE9 DDI7:DDI9 CTM7:CTM9 CJQ7:CJQ9 BZU7:BZU9 BPY7:BPY9 BGC7:BGC9 AWG7:AWG9 AMK7:AMK9 ACO7:ACO9 SS7:SS9 IW7:IW9 B22 SR18:SR20 SS11:SS17 SS21:SS22 ACN18:ACN20 ACO11:ACO17 ACO21:ACO22 AMJ18:AMJ20 AMK11:AMK17 AMK21:AMK22 AWF18:AWF20 AWG11:AWG17 AWG21:AWG22 BGB18:BGB20 BGC11:BGC17 BGC21:BGC22 BPX18:BPX20 BPY11:BPY17 BPY21:BPY22 BZT18:BZT20 BZU11:BZU17 BZU21:BZU22 CJP18:CJP20 CJQ11:CJQ17 CJQ21:CJQ22 CTL18:CTL20 CTM11:CTM17 CTM21:CTM22 DDH18:DDH20 DDI11:DDI17 DDI21:DDI22 DND18:DND20 DNE11:DNE17 DNE21:DNE22 DWZ18:DWZ20 DXA11:DXA17 DXA21:DXA22 EGV18:EGV20 EGW11:EGW17 EGW21:EGW22 EQR18:EQR20 EQS11:EQS17 EQS21:EQS22 FAN18:FAN20 FAO11:FAO17 FAO21:FAO22 FKJ18:FKJ20 FKK11:FKK17 FKK21:FKK22 FUF18:FUF20 FUG11:FUG17 FUG21:FUG22 GEB18:GEB20 GEC11:GEC17 GEC21:GEC22 GNX18:GNX20 GNY11:GNY17 GNY21:GNY22 GXT18:GXT20 GXU11:GXU17 GXU21:GXU22 HHP18:HHP20 HHQ11:HHQ17 HHQ21:HHQ22 HRL18:HRL20 HRM11:HRM17 HRM21:HRM22 IBH18:IBH20 IBI11:IBI17 IBI21:IBI22 ILD18:ILD20 ILE11:ILE17 ILE21:ILE22 IUZ18:IUZ20 IVA11:IVA17 IVA21:IVA22 JEV18:JEV20 JEW11:JEW17 JEW21:JEW22 JOR18:JOR20 JOS11:JOS17 JOS21:JOS22 JYN18:JYN20 JYO11:JYO17 JYO21:JYO22 KIJ18:KIJ20 KIK11:KIK17 KIK21:KIK22 KSF18:KSF20 KSG11:KSG17 KSG21:KSG22 LCB18:LCB20 LCC11:LCC17 LCC21:LCC22 LLX18:LLX20 LLY11:LLY17 LLY21:LLY22 LVT18:LVT20 LVU11:LVU17 LVU21:LVU22 MFP18:MFP20 MFQ11:MFQ17 MFQ21:MFQ22 MPL18:MPL20 MPM11:MPM17 MPM21:MPM22 MZH18:MZH20 MZI11:MZI17 MZI21:MZI22 NJD18:NJD20 NJE11:NJE17 NJE21:NJE22 NSZ18:NSZ20 NTA11:NTA17 NTA21:NTA22 OCV18:OCV20 OCW11:OCW17 OCW21:OCW22 OMR18:OMR20 OMS11:OMS17 OMS21:OMS22 OWN18:OWN20 OWO11:OWO17 OWO21:OWO22 PGJ18:PGJ20 PGK11:PGK17 PGK21:PGK22 PQF18:PQF20 PQG11:PQG17 PQG21:PQG22 QAB18:QAB20 QAC11:QAC17 QAC21:QAC22 QJX18:QJX20 QJY11:QJY17 QJY21:QJY22 QTT18:QTT20 QTU11:QTU17 QTU21:QTU22 RDP18:RDP20 RDQ11:RDQ17 RDQ21:RDQ22 RNL18:RNL20 RNM11:RNM17 RNM21:RNM22 RXH18:RXH20 RXI11:RXI17 RXI21:RXI22 SHD18:SHD20 SHE11:SHE17 SHE21:SHE22 SQZ18:SQZ20 SRA11:SRA17 SRA21:SRA22 TAV18:TAV20 TAW11:TAW17 TAW21:TAW22 TKR18:TKR20 TKS11:TKS17 TKS21:TKS22 TUN18:TUN20 TUO11:TUO17 TUO21:TUO22 UEJ18:UEJ20 UEK11:UEK17 UEK21:UEK22 UOF18:UOF20 UOG11:UOG17 UOG21:UOG22 UYB18:UYB20 UYC11:UYC17 UYC21:UYC22 VHX18:VHX20 VHY11:VHY17 VHY21:VHY22 VRT18:VRT20 VRU11:VRU17 VRU21:VRU22 WBP18:WBP20 WBQ11:WBQ17 WBQ21:WBQ22 WLL18:WLL20 WLM11:WLM17 WLM21:WLM22 WVH18:WVH20 WVI11:WVI17 WVI21:WVI22 IV18:IV20 IW11:IW17 IW21:IW22" xr:uid="{00000000-0002-0000-0600-000001000000}"/>
    <dataValidation type="decimal" operator="greaterThanOrEqual" allowBlank="1" showInputMessage="1" showErrorMessage="1" sqref="D10:D17 C17:C19" xr:uid="{00000000-0002-0000-0600-000002000000}">
      <formula1>0</formula1>
    </dataValidation>
    <dataValidation allowBlank="1" showErrorMessage="1" prompt="If applicable, more than one mitigation option may be counted for a single blowdown event. " sqref="B23 B32" xr:uid="{00000000-0002-0000-0600-000003000000}"/>
    <dataValidation type="decimal" operator="greaterThanOrEqual" allowBlank="1" showErrorMessage="1" sqref="C32" xr:uid="{00000000-0002-0000-0600-000004000000}">
      <formula1>0</formula1>
    </dataValidation>
    <dataValidation type="whole" operator="greaterThanOrEqual" allowBlank="1" showInputMessage="1" showErrorMessage="1" sqref="C10:C16" xr:uid="{00000000-0002-0000-0600-000005000000}">
      <formula1>0</formula1>
    </dataValidation>
    <dataValidation type="decimal" operator="greaterThanOrEqual" allowBlank="1" showInputMessage="1" showErrorMessage="1" prompt="This cell will automatically calculate the total emissions, summing the values in cells D10-D16, C18, and C19" sqref="C20" xr:uid="{00000000-0002-0000-0600-000006000000}">
      <formula1>0</formula1>
    </dataValidation>
  </dataValidations>
  <hyperlinks>
    <hyperlink ref="H4" location="ToC!B7" display="Return to Table of Contents" xr:uid="{00000000-0004-0000-0600-000000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0600-000001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48129" r:id="rId5" name="Option Button 1">
              <controlPr defaultSize="0" autoFill="0" autoLine="0" autoPict="0">
                <anchor moveWithCells="1">
                  <from>
                    <xdr:col>6</xdr:col>
                    <xdr:colOff>25879</xdr:colOff>
                    <xdr:row>0</xdr:row>
                    <xdr:rowOff>0</xdr:rowOff>
                  </from>
                  <to>
                    <xdr:col>7</xdr:col>
                    <xdr:colOff>1647645</xdr:colOff>
                    <xdr:row>1</xdr:row>
                    <xdr:rowOff>34506</xdr:rowOff>
                  </to>
                </anchor>
              </controlPr>
            </control>
          </mc:Choice>
        </mc:AlternateContent>
        <mc:AlternateContent xmlns:mc="http://schemas.openxmlformats.org/markup-compatibility/2006">
          <mc:Choice Requires="x14">
            <control shapeId="48130" r:id="rId6" name="Option Button 2">
              <controlPr defaultSize="0" autoFill="0" autoLine="0" autoPict="0">
                <anchor moveWithCells="1">
                  <from>
                    <xdr:col>6</xdr:col>
                    <xdr:colOff>34506</xdr:colOff>
                    <xdr:row>1</xdr:row>
                    <xdr:rowOff>146649</xdr:rowOff>
                  </from>
                  <to>
                    <xdr:col>7</xdr:col>
                    <xdr:colOff>1466491</xdr:colOff>
                    <xdr:row>1</xdr:row>
                    <xdr:rowOff>388189</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1">
    <tabColor theme="1"/>
    <pageSetUpPr fitToPage="1"/>
  </sheetPr>
  <dimension ref="B1:O55"/>
  <sheetViews>
    <sheetView showGridLines="0" zoomScale="85" zoomScaleNormal="85" workbookViewId="0"/>
  </sheetViews>
  <sheetFormatPr defaultColWidth="9.125" defaultRowHeight="13.6" x14ac:dyDescent="0.2"/>
  <cols>
    <col min="1" max="1" width="4.625" style="18" customWidth="1"/>
    <col min="2" max="2" width="60.625" style="18" customWidth="1"/>
    <col min="3" max="3" width="30.625" style="17" customWidth="1"/>
    <col min="4" max="4" width="30.625" style="18" customWidth="1"/>
    <col min="5" max="5" width="20.625" style="18" customWidth="1"/>
    <col min="6" max="6" width="9.125" style="18"/>
    <col min="7" max="7" width="5.125" style="18" customWidth="1"/>
    <col min="8" max="8" width="38.125" style="18" bestFit="1" customWidth="1"/>
    <col min="9" max="14" width="9.125" style="18"/>
    <col min="15" max="15" width="9.125" style="18" hidden="1" customWidth="1"/>
    <col min="16" max="17" width="0" style="18" hidden="1" customWidth="1"/>
    <col min="18" max="16384" width="9.125" style="18"/>
  </cols>
  <sheetData>
    <row r="1" spans="2:15" s="26" customFormat="1" ht="19.55" customHeight="1" x14ac:dyDescent="0.25">
      <c r="B1" s="561" t="s">
        <v>552</v>
      </c>
      <c r="C1" s="561"/>
      <c r="D1" s="561"/>
      <c r="E1" s="561"/>
      <c r="F1" s="561"/>
      <c r="H1" s="12" t="s">
        <v>30</v>
      </c>
      <c r="O1" s="431">
        <v>0</v>
      </c>
    </row>
    <row r="2" spans="2:15" s="12" customFormat="1" ht="40.6" customHeight="1" x14ac:dyDescent="0.25">
      <c r="B2" s="562" t="s">
        <v>553</v>
      </c>
      <c r="C2" s="562"/>
      <c r="D2" s="562"/>
      <c r="E2" s="562"/>
      <c r="F2" s="562"/>
      <c r="H2" s="26" t="s">
        <v>31</v>
      </c>
    </row>
    <row r="3" spans="2:15" s="12" customFormat="1" ht="14.3" x14ac:dyDescent="0.25">
      <c r="B3" s="13" t="s">
        <v>2</v>
      </c>
      <c r="C3" s="563" t="s">
        <v>0</v>
      </c>
      <c r="D3" s="563"/>
      <c r="E3" s="27" t="s">
        <v>1</v>
      </c>
    </row>
    <row r="4" spans="2:15" s="15" customFormat="1" x14ac:dyDescent="0.25">
      <c r="B4" s="74" t="str">
        <f>IF(PartnerName&lt;&gt;"",PartnerName,"")</f>
        <v>SAMPLE PARTNER</v>
      </c>
      <c r="C4" s="564" t="str">
        <f>IF(FacilityName&lt;&gt;"",FacilityName,"")</f>
        <v>SAMPLE FACILITY</v>
      </c>
      <c r="D4" s="564"/>
      <c r="E4" s="75" t="str">
        <f>ReportYear</f>
        <v>20XX</v>
      </c>
      <c r="H4" s="347" t="s">
        <v>61</v>
      </c>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16" customFormat="1" ht="18.350000000000001" x14ac:dyDescent="0.2">
      <c r="B6" s="38" t="s">
        <v>68</v>
      </c>
      <c r="C6" s="57" t="s">
        <v>117</v>
      </c>
    </row>
    <row r="7" spans="2:15" s="280" customFormat="1" ht="32.299999999999997" customHeight="1" x14ac:dyDescent="0.25">
      <c r="B7" s="266"/>
      <c r="C7" s="282" t="s">
        <v>67</v>
      </c>
      <c r="D7" s="281" t="s">
        <v>342</v>
      </c>
      <c r="E7" s="281" t="s">
        <v>343</v>
      </c>
    </row>
    <row r="8" spans="2:15" s="279" customFormat="1" ht="9" customHeight="1" x14ac:dyDescent="0.2">
      <c r="B8" s="51"/>
      <c r="C8" s="51"/>
    </row>
    <row r="9" spans="2:15" ht="27.85" customHeight="1" thickBot="1" x14ac:dyDescent="0.25">
      <c r="B9" s="297" t="s">
        <v>472</v>
      </c>
      <c r="C9" s="62"/>
      <c r="D9" s="268"/>
    </row>
    <row r="10" spans="2:15" ht="55.05" thickBot="1" x14ac:dyDescent="0.25">
      <c r="B10" s="125" t="s">
        <v>341</v>
      </c>
      <c r="C10" s="119"/>
      <c r="D10" s="10"/>
      <c r="F10" s="12"/>
    </row>
    <row r="11" spans="2:15" ht="7.5" customHeight="1" x14ac:dyDescent="0.2">
      <c r="B11" s="237"/>
      <c r="C11" s="237"/>
      <c r="D11" s="10"/>
    </row>
    <row r="12" spans="2:15" s="279" customFormat="1" ht="7.5" customHeight="1" x14ac:dyDescent="0.2">
      <c r="B12" s="51"/>
      <c r="C12" s="51"/>
    </row>
    <row r="13" spans="2:15" s="279" customFormat="1" ht="9" customHeight="1" x14ac:dyDescent="0.2">
      <c r="B13" s="51"/>
      <c r="C13" s="51"/>
    </row>
    <row r="14" spans="2:15" ht="27.85" customHeight="1" thickBot="1" x14ac:dyDescent="0.25">
      <c r="B14" s="242" t="s">
        <v>473</v>
      </c>
      <c r="C14" s="237"/>
      <c r="D14" s="10"/>
    </row>
    <row r="15" spans="2:15" ht="40.75" x14ac:dyDescent="0.2">
      <c r="B15" s="101" t="s">
        <v>69</v>
      </c>
      <c r="C15" s="99"/>
      <c r="D15" s="10"/>
    </row>
    <row r="16" spans="2:15" ht="44.85" x14ac:dyDescent="0.2">
      <c r="B16" s="106" t="s">
        <v>115</v>
      </c>
      <c r="C16" s="112"/>
      <c r="D16" s="10"/>
    </row>
    <row r="17" spans="2:4" ht="27.2" x14ac:dyDescent="0.2">
      <c r="B17" s="106" t="s">
        <v>70</v>
      </c>
      <c r="C17" s="105"/>
      <c r="D17" s="10"/>
    </row>
    <row r="18" spans="2:4" ht="31.95" thickBot="1" x14ac:dyDescent="0.25">
      <c r="B18" s="102" t="s">
        <v>255</v>
      </c>
      <c r="C18" s="107"/>
      <c r="D18" s="10"/>
    </row>
    <row r="19" spans="2:4" ht="9" customHeight="1" x14ac:dyDescent="0.2">
      <c r="B19" s="296"/>
      <c r="C19" s="296"/>
      <c r="D19" s="10"/>
    </row>
    <row r="20" spans="2:4" ht="27.85" customHeight="1" thickBot="1" x14ac:dyDescent="0.25">
      <c r="B20" s="297" t="s">
        <v>589</v>
      </c>
      <c r="C20" s="76"/>
      <c r="D20" s="10"/>
    </row>
    <row r="21" spans="2:4" ht="19.55" customHeight="1" thickBot="1" x14ac:dyDescent="0.25">
      <c r="B21" s="569" t="s">
        <v>55</v>
      </c>
      <c r="C21" s="570"/>
    </row>
    <row r="22" spans="2:4" ht="19.55" customHeight="1" x14ac:dyDescent="0.2">
      <c r="B22" s="592"/>
      <c r="C22" s="581"/>
    </row>
    <row r="23" spans="2:4" ht="19.55" customHeight="1" x14ac:dyDescent="0.2">
      <c r="B23" s="573"/>
      <c r="C23" s="574"/>
    </row>
    <row r="24" spans="2:4" ht="19.55" customHeight="1" x14ac:dyDescent="0.2">
      <c r="B24" s="573"/>
      <c r="C24" s="574"/>
    </row>
    <row r="25" spans="2:4" ht="19.55" customHeight="1" x14ac:dyDescent="0.2">
      <c r="B25" s="573"/>
      <c r="C25" s="574"/>
    </row>
    <row r="26" spans="2:4" ht="19.55" customHeight="1" x14ac:dyDescent="0.2">
      <c r="B26" s="573"/>
      <c r="C26" s="574"/>
    </row>
    <row r="27" spans="2:4" ht="19.55" customHeight="1" x14ac:dyDescent="0.2">
      <c r="B27" s="573"/>
      <c r="C27" s="574"/>
    </row>
    <row r="28" spans="2:4" ht="19.55" customHeight="1" thickBot="1" x14ac:dyDescent="0.25">
      <c r="B28" s="575"/>
      <c r="C28" s="576"/>
    </row>
    <row r="29" spans="2:4" ht="7.5" customHeight="1" thickBot="1" x14ac:dyDescent="0.25">
      <c r="B29" s="246"/>
      <c r="C29" s="246"/>
      <c r="D29" s="10"/>
    </row>
    <row r="30" spans="2:4" ht="19.55" customHeight="1" thickBot="1" x14ac:dyDescent="0.25">
      <c r="B30" s="248" t="s">
        <v>338</v>
      </c>
      <c r="C30" s="220"/>
      <c r="D30" s="10"/>
    </row>
    <row r="31" spans="2:4" s="48" customFormat="1" x14ac:dyDescent="0.2">
      <c r="B31" s="309"/>
      <c r="C31" s="309"/>
      <c r="D31" s="42"/>
    </row>
    <row r="32" spans="2:4" s="44" customFormat="1" ht="7.5" customHeight="1" x14ac:dyDescent="0.2">
      <c r="B32" s="43"/>
      <c r="C32" s="43"/>
    </row>
    <row r="33" spans="2:4" s="52" customFormat="1" ht="9" customHeight="1" x14ac:dyDescent="0.2">
      <c r="B33" s="51"/>
      <c r="C33" s="51"/>
      <c r="D33" s="279"/>
    </row>
    <row r="34" spans="2:4" ht="27.85" customHeight="1" thickBot="1" x14ac:dyDescent="0.25">
      <c r="B34" s="297" t="s">
        <v>474</v>
      </c>
      <c r="D34" s="420" t="s">
        <v>62</v>
      </c>
    </row>
    <row r="35" spans="2:4" ht="32.950000000000003" customHeight="1" x14ac:dyDescent="0.2">
      <c r="B35" s="101" t="s">
        <v>71</v>
      </c>
      <c r="C35" s="99"/>
      <c r="D35" s="10"/>
    </row>
    <row r="36" spans="2:4" ht="33.799999999999997" customHeight="1" thickBot="1" x14ac:dyDescent="0.25">
      <c r="B36" s="102" t="s">
        <v>116</v>
      </c>
      <c r="C36" s="107"/>
      <c r="D36" s="10"/>
    </row>
    <row r="37" spans="2:4" ht="9" customHeight="1" x14ac:dyDescent="0.2">
      <c r="B37" s="39"/>
      <c r="C37" s="39"/>
      <c r="D37" s="10"/>
    </row>
    <row r="38" spans="2:4" ht="27.85" customHeight="1" thickBot="1" x14ac:dyDescent="0.25">
      <c r="B38" s="297" t="s">
        <v>588</v>
      </c>
      <c r="C38" s="76"/>
      <c r="D38" s="10"/>
    </row>
    <row r="39" spans="2:4" ht="19.55" customHeight="1" thickBot="1" x14ac:dyDescent="0.25">
      <c r="B39" s="569" t="s">
        <v>55</v>
      </c>
      <c r="C39" s="570"/>
    </row>
    <row r="40" spans="2:4" ht="18.7" customHeight="1" x14ac:dyDescent="0.2">
      <c r="B40" s="592"/>
      <c r="C40" s="581"/>
    </row>
    <row r="41" spans="2:4" ht="18.7" customHeight="1" x14ac:dyDescent="0.2">
      <c r="B41" s="573"/>
      <c r="C41" s="574"/>
    </row>
    <row r="42" spans="2:4" ht="18.7" customHeight="1" x14ac:dyDescent="0.2">
      <c r="B42" s="573"/>
      <c r="C42" s="574"/>
    </row>
    <row r="43" spans="2:4" ht="18.7" customHeight="1" x14ac:dyDescent="0.2">
      <c r="B43" s="573"/>
      <c r="C43" s="574"/>
    </row>
    <row r="44" spans="2:4" ht="18.7" customHeight="1" x14ac:dyDescent="0.2">
      <c r="B44" s="573"/>
      <c r="C44" s="574"/>
    </row>
    <row r="45" spans="2:4" ht="18.7" customHeight="1" x14ac:dyDescent="0.2">
      <c r="B45" s="573"/>
      <c r="C45" s="574"/>
    </row>
    <row r="46" spans="2:4" ht="18.7" customHeight="1" thickBot="1" x14ac:dyDescent="0.25">
      <c r="B46" s="575"/>
      <c r="C46" s="576"/>
    </row>
    <row r="47" spans="2:4" ht="7.5" customHeight="1" thickBot="1" x14ac:dyDescent="0.25">
      <c r="B47" s="246"/>
      <c r="C47" s="246"/>
      <c r="D47" s="10"/>
    </row>
    <row r="48" spans="2:4" ht="17.7" thickBot="1" x14ac:dyDescent="0.25">
      <c r="B48" s="263" t="s">
        <v>338</v>
      </c>
      <c r="C48" s="264"/>
      <c r="D48" s="10"/>
    </row>
    <row r="49" spans="2:7" x14ac:dyDescent="0.2">
      <c r="B49" s="309"/>
      <c r="C49" s="371"/>
    </row>
    <row r="50" spans="2:7" s="44" customFormat="1" ht="7.5" customHeight="1" x14ac:dyDescent="0.2">
      <c r="B50" s="43"/>
      <c r="C50" s="43"/>
    </row>
    <row r="51" spans="2:7" s="52" customFormat="1" ht="9" customHeight="1" x14ac:dyDescent="0.2">
      <c r="B51" s="51"/>
      <c r="C51" s="51"/>
      <c r="D51" s="279"/>
      <c r="E51" s="279"/>
      <c r="F51" s="279"/>
      <c r="G51" s="279"/>
    </row>
    <row r="52" spans="2:7" s="9" customFormat="1" ht="26.35" customHeight="1" x14ac:dyDescent="0.3">
      <c r="B52" s="557" t="s">
        <v>5</v>
      </c>
      <c r="C52" s="557"/>
      <c r="D52" s="268"/>
      <c r="E52" s="268"/>
      <c r="F52" s="304"/>
      <c r="G52" s="268"/>
    </row>
    <row r="53" spans="2:7" s="9" customFormat="1" ht="35" customHeight="1" thickBot="1" x14ac:dyDescent="0.35">
      <c r="B53" s="568" t="s">
        <v>9</v>
      </c>
      <c r="C53" s="568"/>
      <c r="D53" s="28"/>
      <c r="E53" s="10"/>
      <c r="F53" s="11"/>
      <c r="G53" s="10"/>
    </row>
    <row r="54" spans="2:7" ht="64.2" customHeight="1" thickBot="1" x14ac:dyDescent="0.25">
      <c r="B54" s="566"/>
      <c r="C54" s="567"/>
    </row>
    <row r="55" spans="2:7" x14ac:dyDescent="0.2">
      <c r="C55" s="19"/>
    </row>
  </sheetData>
  <sheetProtection password="CA05" sheet="1" objects="1" scenarios="1"/>
  <mergeCells count="23">
    <mergeCell ref="B52:C52"/>
    <mergeCell ref="B53:C53"/>
    <mergeCell ref="B54:C54"/>
    <mergeCell ref="B1:F1"/>
    <mergeCell ref="B2:F2"/>
    <mergeCell ref="C3:D3"/>
    <mergeCell ref="C4:D4"/>
    <mergeCell ref="B21:C21"/>
    <mergeCell ref="B22:C22"/>
    <mergeCell ref="B23:C23"/>
    <mergeCell ref="B24:C24"/>
    <mergeCell ref="B25:C25"/>
    <mergeCell ref="B26:C26"/>
    <mergeCell ref="B27:C27"/>
    <mergeCell ref="B28:C28"/>
    <mergeCell ref="B39:C39"/>
    <mergeCell ref="B45:C45"/>
    <mergeCell ref="B46:C46"/>
    <mergeCell ref="B40:C40"/>
    <mergeCell ref="B41:C41"/>
    <mergeCell ref="B42:C42"/>
    <mergeCell ref="B43:C43"/>
    <mergeCell ref="B44:C44"/>
  </mergeCells>
  <conditionalFormatting sqref="C10 C15:C18 C35:C36">
    <cfRule type="expression" dxfId="139" priority="7">
      <formula>GHGRP_Facility</formula>
    </cfRule>
  </conditionalFormatting>
  <conditionalFormatting sqref="C10 B54 C30 B22:B28 C48 B40:B46 C15:C18 C35:C36">
    <cfRule type="expression" dxfId="138" priority="1" stopIfTrue="1">
      <formula>AND(NOT(IS_PRODUCTION),NOT(IS_GATHERING),NOT(IS_DISTRIBUTION))</formula>
    </cfRule>
    <cfRule type="expression" dxfId="137" priority="6">
      <formula>$O$1=2</formula>
    </cfRule>
  </conditionalFormatting>
  <dataValidations count="6">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WVI52:WVI53 IW52:IW53 SS52:SS53 ACO52:ACO53 AMK52:AMK53 AWG52:AWG53 BGC52:BGC53 BPY52:BPY53 BZU52:BZU53 CJQ52:CJQ53 CTM52:CTM53 DDI52:DDI53 DNE52:DNE53 DXA52:DXA53 EGW52:EGW53 EQS52:EQS53 FAO52:FAO53 FKK52:FKK53 FUG52:FUG53 GEC52:GEC53 GNY52:GNY53 GXU52:GXU53 HHQ52:HHQ53 HRM52:HRM53 IBI52:IBI53 ILE52:ILE53 IVA52:IVA53 JEW52:JEW53 JOS52:JOS53 JYO52:JYO53 KIK52:KIK53 KSG52:KSG53 LCC52:LCC53 LLY52:LLY53 LVU52:LVU53 MFQ52:MFQ53 MPM52:MPM53 MZI52:MZI53 NJE52:NJE53 NTA52:NTA53 OCW52:OCW53 OMS52:OMS53 OWO52:OWO53 PGK52:PGK53 PQG52:PQG53 QAC52:QAC53 QJY52:QJY53 QTU52:QTU53 RDQ52:RDQ53 RNM52:RNM53 RXI52:RXI53 SHE52:SHE53 SRA52:SRA53 TAW52:TAW53 TKS52:TKS53 TUO52:TUO53 UEK52:UEK53 UOG52:UOG53 UYC52:UYC53 VHY52:VHY53 VRU52:VRU53 WBQ52:WBQ53 WLM52:WLM53 B50:B53 ACO7 AMK7 AWG7 BGC7 BPY7 BZU7 CJQ7 CTM7 DDI7 DNE7 DXA7 EGW7 EQS7 FAO7 FKK7 FUG7 GEC7 GNY7 GXU7 HHQ7 HRM7 IBI7 ILE7 IVA7 JEW7 JOS7 JYO7 KIK7 KSG7 LCC7 LLY7 LVU7 MFQ7 MPM7 MZI7 NJE7 NTA7 OCW7 OMS7 OWO7 PGK7 PQG7 QAC7 QJY7 QTU7 RDQ7 RNM7 RXI7 SHE7 SRA7 TAW7 TKS7 TUO7 UEK7 UOG7 UYC7 VHY7 VRU7 WBQ7 WLM7 WVI7 IW7 B37:B38 B8:B9 SS7 B32:B34 B19:B20 B11:B14 B29 B47" xr:uid="{00000000-0002-0000-0700-000000000000}"/>
    <dataValidation allowBlank="1" showErrorMessage="1" prompt="If applicable, more than one mitigation option may be counted for a single blowdown event. " sqref="B21 B30 B48 B39" xr:uid="{00000000-0002-0000-0700-000001000000}"/>
    <dataValidation type="decimal" operator="greaterThanOrEqual" allowBlank="1" showErrorMessage="1" sqref="D31 C30 C48:C49" xr:uid="{00000000-0002-0000-0700-000002000000}">
      <formula1>0</formula1>
    </dataValidation>
    <dataValidation allowBlank="1" showErrorMessage="1" sqref="C30 B31:C31 C48 B49:C49 B22:B28 B40:B46" xr:uid="{00000000-0002-0000-0700-000003000000}"/>
    <dataValidation type="whole" operator="greaterThanOrEqual" allowBlank="1" showInputMessage="1" showErrorMessage="1" sqref="C10 C35:C36 C15 C17" xr:uid="{00000000-0002-0000-0700-000004000000}">
      <formula1>0</formula1>
    </dataValidation>
    <dataValidation type="decimal" operator="greaterThanOrEqual" allowBlank="1" showInputMessage="1" showErrorMessage="1" sqref="C18 C16" xr:uid="{00000000-0002-0000-0700-000005000000}">
      <formula1>0</formula1>
    </dataValidation>
  </dataValidations>
  <hyperlinks>
    <hyperlink ref="H4" location="ToC!B8" display="Return to Table of Contents" xr:uid="{00000000-0004-0000-0700-000000000000}"/>
    <hyperlink ref="D7" location="'Combustion Units'!C15" display="Large Internal Units" xr:uid="{00000000-0004-0000-0700-000001000000}"/>
    <hyperlink ref="E7" location="'Combustion Units'!C35" display="Large External Units" xr:uid="{00000000-0004-0000-0700-000002000000}"/>
    <hyperlink ref="D34" location="'Combustion Units'!B6" display="Return to top" xr:uid="{00000000-0004-0000-0700-000003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0700-000004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01" r:id="rId5" name="Option Button 1">
              <controlPr defaultSize="0" autoFill="0" autoLine="0" autoPict="0">
                <anchor moveWithCells="1">
                  <from>
                    <xdr:col>6</xdr:col>
                    <xdr:colOff>94891</xdr:colOff>
                    <xdr:row>0</xdr:row>
                    <xdr:rowOff>8626</xdr:rowOff>
                  </from>
                  <to>
                    <xdr:col>7</xdr:col>
                    <xdr:colOff>1630392</xdr:colOff>
                    <xdr:row>1</xdr:row>
                    <xdr:rowOff>43132</xdr:rowOff>
                  </to>
                </anchor>
              </controlPr>
            </control>
          </mc:Choice>
        </mc:AlternateContent>
        <mc:AlternateContent xmlns:mc="http://schemas.openxmlformats.org/markup-compatibility/2006">
          <mc:Choice Requires="x14">
            <control shapeId="51202" r:id="rId6" name="Option Button 2">
              <controlPr defaultSize="0" autoFill="0" autoLine="0" autoPict="0">
                <anchor moveWithCells="1">
                  <from>
                    <xdr:col>6</xdr:col>
                    <xdr:colOff>94891</xdr:colOff>
                    <xdr:row>1</xdr:row>
                    <xdr:rowOff>138023</xdr:rowOff>
                  </from>
                  <to>
                    <xdr:col>7</xdr:col>
                    <xdr:colOff>1440611</xdr:colOff>
                    <xdr:row>1</xdr:row>
                    <xdr:rowOff>370936</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1"/>
    <pageSetUpPr fitToPage="1"/>
  </sheetPr>
  <dimension ref="B1:O45"/>
  <sheetViews>
    <sheetView showGridLines="0" zoomScale="85" zoomScaleNormal="85" workbookViewId="0"/>
  </sheetViews>
  <sheetFormatPr defaultColWidth="9.125" defaultRowHeight="13.6" x14ac:dyDescent="0.2"/>
  <cols>
    <col min="1" max="1" width="4.625" style="18" customWidth="1"/>
    <col min="2" max="2" width="60.625" style="18" customWidth="1"/>
    <col min="3" max="3" width="30.625" style="17" customWidth="1"/>
    <col min="4" max="4" width="30.625" style="18" customWidth="1"/>
    <col min="5" max="5" width="20.625" style="18" customWidth="1"/>
    <col min="6" max="6" width="9.125" style="18"/>
    <col min="7" max="7" width="5.125" style="18" customWidth="1"/>
    <col min="8" max="8" width="38.125" style="18" bestFit="1" customWidth="1"/>
    <col min="9" max="14" width="9.125" style="18"/>
    <col min="15" max="15" width="9.125" style="18" hidden="1" customWidth="1"/>
    <col min="16" max="17" width="0" style="18" hidden="1" customWidth="1"/>
    <col min="18" max="16384" width="9.125" style="18"/>
  </cols>
  <sheetData>
    <row r="1" spans="2:15" s="26" customFormat="1" ht="19.55" customHeight="1" x14ac:dyDescent="0.25">
      <c r="B1" s="561" t="s">
        <v>552</v>
      </c>
      <c r="C1" s="561"/>
      <c r="D1" s="561"/>
      <c r="E1" s="561"/>
      <c r="F1" s="561"/>
      <c r="H1" s="12" t="s">
        <v>30</v>
      </c>
      <c r="O1" s="431">
        <v>0</v>
      </c>
    </row>
    <row r="2" spans="2:15" s="12" customFormat="1" ht="40.6" customHeight="1" x14ac:dyDescent="0.25">
      <c r="B2" s="562" t="s">
        <v>553</v>
      </c>
      <c r="C2" s="562"/>
      <c r="D2" s="562"/>
      <c r="E2" s="562"/>
      <c r="F2" s="562"/>
      <c r="H2" s="26" t="s">
        <v>31</v>
      </c>
    </row>
    <row r="3" spans="2:15" s="12" customFormat="1" ht="14.3" x14ac:dyDescent="0.25">
      <c r="B3" s="13" t="s">
        <v>2</v>
      </c>
      <c r="C3" s="563" t="s">
        <v>0</v>
      </c>
      <c r="D3" s="563"/>
      <c r="E3" s="27" t="s">
        <v>1</v>
      </c>
    </row>
    <row r="4" spans="2:15" s="15" customFormat="1" x14ac:dyDescent="0.25">
      <c r="B4" s="74" t="str">
        <f>IF(PartnerName&lt;&gt;"",PartnerName,"")</f>
        <v>SAMPLE PARTNER</v>
      </c>
      <c r="C4" s="564" t="str">
        <f>IF(FacilityName&lt;&gt;"",FacilityName,"")</f>
        <v>SAMPLE FACILITY</v>
      </c>
      <c r="D4" s="564"/>
      <c r="E4" s="75" t="str">
        <f>ReportYear</f>
        <v>20XX</v>
      </c>
      <c r="G4" s="604" t="s">
        <v>61</v>
      </c>
      <c r="H4" s="604"/>
    </row>
    <row r="5" spans="2:15" s="16" customFormat="1" ht="14.3" customHeight="1" x14ac:dyDescent="0.25">
      <c r="B5" s="25" t="str">
        <f>IFERROR(IF(_xlfn.SINGLE(Segment_Selection)=TRUE,IF(_xlfn.SINGLE(Segment_Distribution)=TRUE,"","This source is not required to be reported for the industry segment selected"),""),"")</f>
        <v/>
      </c>
      <c r="C5" s="20"/>
    </row>
    <row r="6" spans="2:15" s="16" customFormat="1" ht="18.350000000000001" x14ac:dyDescent="0.2">
      <c r="B6" s="38" t="s">
        <v>34</v>
      </c>
      <c r="C6" s="57" t="s">
        <v>106</v>
      </c>
    </row>
    <row r="7" spans="2:15" s="265" customFormat="1" ht="14.3" customHeight="1" x14ac:dyDescent="0.25">
      <c r="B7" s="266"/>
      <c r="C7" s="269"/>
      <c r="D7" s="270"/>
      <c r="E7" s="270"/>
    </row>
    <row r="8" spans="2:15" s="52" customFormat="1" ht="24.8" customHeight="1" thickBot="1" x14ac:dyDescent="0.25">
      <c r="B8" s="352" t="s">
        <v>514</v>
      </c>
      <c r="C8" s="51"/>
    </row>
    <row r="9" spans="2:15" ht="32.299999999999997" customHeight="1" thickBot="1" x14ac:dyDescent="0.25">
      <c r="B9" s="596" t="s">
        <v>72</v>
      </c>
      <c r="C9" s="597"/>
      <c r="D9" s="10"/>
    </row>
    <row r="10" spans="2:15" ht="28.55" customHeight="1" x14ac:dyDescent="0.2">
      <c r="B10" s="122" t="s">
        <v>424</v>
      </c>
      <c r="C10" s="104"/>
      <c r="D10" s="10"/>
    </row>
    <row r="11" spans="2:15" ht="33.799999999999997" customHeight="1" thickBot="1" x14ac:dyDescent="0.25">
      <c r="B11" s="127" t="s">
        <v>425</v>
      </c>
      <c r="C11" s="140"/>
      <c r="D11" s="10"/>
    </row>
    <row r="12" spans="2:15" ht="32.299999999999997" customHeight="1" thickBot="1" x14ac:dyDescent="0.25">
      <c r="B12" s="596" t="s">
        <v>73</v>
      </c>
      <c r="C12" s="597"/>
      <c r="D12" s="10"/>
    </row>
    <row r="13" spans="2:15" ht="28.55" customHeight="1" x14ac:dyDescent="0.2">
      <c r="B13" s="122" t="s">
        <v>426</v>
      </c>
      <c r="C13" s="104"/>
      <c r="D13" s="10"/>
    </row>
    <row r="14" spans="2:15" ht="28.55" customHeight="1" thickBot="1" x14ac:dyDescent="0.25">
      <c r="B14" s="127" t="s">
        <v>427</v>
      </c>
      <c r="C14" s="140"/>
      <c r="D14" s="10"/>
    </row>
    <row r="15" spans="2:15" ht="32.299999999999997" customHeight="1" thickBot="1" x14ac:dyDescent="0.25">
      <c r="B15" s="596" t="s">
        <v>74</v>
      </c>
      <c r="C15" s="597"/>
      <c r="D15" s="10"/>
    </row>
    <row r="16" spans="2:15" ht="28.55" customHeight="1" x14ac:dyDescent="0.2">
      <c r="B16" s="122" t="s">
        <v>76</v>
      </c>
      <c r="C16" s="104"/>
      <c r="D16" s="10"/>
    </row>
    <row r="17" spans="2:4" ht="31.95" thickBot="1" x14ac:dyDescent="0.25">
      <c r="B17" s="127" t="s">
        <v>118</v>
      </c>
      <c r="C17" s="140"/>
      <c r="D17" s="10"/>
    </row>
    <row r="18" spans="2:4" ht="32.299999999999997" customHeight="1" thickBot="1" x14ac:dyDescent="0.25">
      <c r="B18" s="596" t="s">
        <v>75</v>
      </c>
      <c r="C18" s="597"/>
      <c r="D18" s="10"/>
    </row>
    <row r="19" spans="2:4" ht="28.55" customHeight="1" x14ac:dyDescent="0.2">
      <c r="B19" s="122" t="s">
        <v>428</v>
      </c>
      <c r="C19" s="104"/>
      <c r="D19" s="10"/>
    </row>
    <row r="20" spans="2:4" ht="31.95" thickBot="1" x14ac:dyDescent="0.25">
      <c r="B20" s="124" t="s">
        <v>119</v>
      </c>
      <c r="C20" s="107"/>
      <c r="D20" s="10"/>
    </row>
    <row r="21" spans="2:4" x14ac:dyDescent="0.2">
      <c r="B21" s="372"/>
      <c r="C21" s="309"/>
      <c r="D21" s="10"/>
    </row>
    <row r="22" spans="2:4" ht="27.85" customHeight="1" thickBot="1" x14ac:dyDescent="0.3">
      <c r="B22" s="373" t="s">
        <v>515</v>
      </c>
      <c r="C22" s="374"/>
    </row>
    <row r="23" spans="2:4" ht="32.799999999999997" customHeight="1" thickBot="1" x14ac:dyDescent="0.25">
      <c r="B23" s="593" t="s">
        <v>448</v>
      </c>
      <c r="C23" s="594"/>
      <c r="D23" s="595"/>
    </row>
    <row r="24" spans="2:4" ht="34.65" thickBot="1" x14ac:dyDescent="0.25">
      <c r="B24" s="425" t="s">
        <v>429</v>
      </c>
      <c r="C24" s="425" t="s">
        <v>430</v>
      </c>
      <c r="D24" s="425" t="s">
        <v>574</v>
      </c>
    </row>
    <row r="25" spans="2:4" ht="32.799999999999997" customHeight="1" x14ac:dyDescent="0.2">
      <c r="B25" s="81"/>
      <c r="C25" s="161"/>
      <c r="D25" s="129"/>
    </row>
    <row r="26" spans="2:4" ht="32.799999999999997" customHeight="1" x14ac:dyDescent="0.2">
      <c r="B26" s="81"/>
      <c r="C26" s="161"/>
      <c r="D26" s="129"/>
    </row>
    <row r="27" spans="2:4" ht="32.799999999999997" customHeight="1" x14ac:dyDescent="0.2">
      <c r="B27" s="81"/>
      <c r="C27" s="161"/>
      <c r="D27" s="129"/>
    </row>
    <row r="28" spans="2:4" ht="32.799999999999997" customHeight="1" thickBot="1" x14ac:dyDescent="0.25">
      <c r="B28" s="130"/>
      <c r="C28" s="163"/>
      <c r="D28" s="103"/>
    </row>
    <row r="29" spans="2:4" ht="15.65" x14ac:dyDescent="0.2">
      <c r="B29" s="296"/>
      <c r="C29" s="296"/>
      <c r="D29" s="10"/>
    </row>
    <row r="30" spans="2:4" ht="27.85" customHeight="1" thickBot="1" x14ac:dyDescent="0.25">
      <c r="B30" s="297" t="s">
        <v>589</v>
      </c>
      <c r="C30" s="296"/>
      <c r="D30" s="10"/>
    </row>
    <row r="31" spans="2:4" ht="20.05" customHeight="1" thickBot="1" x14ac:dyDescent="0.25">
      <c r="B31" s="596" t="s">
        <v>55</v>
      </c>
      <c r="C31" s="597"/>
    </row>
    <row r="32" spans="2:4" ht="20.05" customHeight="1" x14ac:dyDescent="0.2">
      <c r="B32" s="598"/>
      <c r="C32" s="599"/>
    </row>
    <row r="33" spans="2:7" ht="20.05" customHeight="1" x14ac:dyDescent="0.2">
      <c r="B33" s="600"/>
      <c r="C33" s="601"/>
    </row>
    <row r="34" spans="2:7" ht="20.05" customHeight="1" x14ac:dyDescent="0.2">
      <c r="B34" s="600"/>
      <c r="C34" s="601"/>
    </row>
    <row r="35" spans="2:7" ht="20.05" customHeight="1" x14ac:dyDescent="0.2">
      <c r="B35" s="600"/>
      <c r="C35" s="601"/>
    </row>
    <row r="36" spans="2:7" ht="20.05" customHeight="1" x14ac:dyDescent="0.2">
      <c r="B36" s="600"/>
      <c r="C36" s="601"/>
    </row>
    <row r="37" spans="2:7" ht="20.05" customHeight="1" x14ac:dyDescent="0.2">
      <c r="B37" s="600"/>
      <c r="C37" s="601"/>
    </row>
    <row r="38" spans="2:7" ht="20.05" customHeight="1" thickBot="1" x14ac:dyDescent="0.25">
      <c r="B38" s="602"/>
      <c r="C38" s="603"/>
    </row>
    <row r="39" spans="2:7" ht="11.25" customHeight="1" thickBot="1" x14ac:dyDescent="0.25"/>
    <row r="40" spans="2:7" s="48" customFormat="1" ht="20.05" customHeight="1" thickBot="1" x14ac:dyDescent="0.25">
      <c r="B40" s="263" t="s">
        <v>338</v>
      </c>
      <c r="C40" s="220"/>
      <c r="D40" s="371"/>
    </row>
    <row r="41" spans="2:7" s="48" customFormat="1" ht="9" customHeight="1" x14ac:dyDescent="0.2">
      <c r="B41" s="309"/>
      <c r="C41" s="309"/>
      <c r="D41" s="371"/>
    </row>
    <row r="42" spans="2:7" s="9" customFormat="1" ht="27.85" customHeight="1" x14ac:dyDescent="0.3">
      <c r="B42" s="557" t="s">
        <v>5</v>
      </c>
      <c r="C42" s="557"/>
      <c r="D42" s="10"/>
      <c r="E42" s="10"/>
      <c r="F42" s="11"/>
      <c r="G42" s="10"/>
    </row>
    <row r="43" spans="2:7" s="9" customFormat="1" ht="35" customHeight="1" thickBot="1" x14ac:dyDescent="0.35">
      <c r="B43" s="568" t="s">
        <v>9</v>
      </c>
      <c r="C43" s="568"/>
      <c r="D43" s="28"/>
      <c r="E43" s="10"/>
      <c r="F43" s="11"/>
      <c r="G43" s="10"/>
    </row>
    <row r="44" spans="2:7" ht="85.6" customHeight="1" thickBot="1" x14ac:dyDescent="0.25">
      <c r="B44" s="566"/>
      <c r="C44" s="567"/>
    </row>
    <row r="45" spans="2:7" x14ac:dyDescent="0.2">
      <c r="C45" s="19"/>
    </row>
  </sheetData>
  <sheetProtection password="CA05" sheet="1" objects="1" scenarios="1"/>
  <mergeCells count="21">
    <mergeCell ref="G4:H4"/>
    <mergeCell ref="B1:F1"/>
    <mergeCell ref="B2:F2"/>
    <mergeCell ref="C3:D3"/>
    <mergeCell ref="C4:D4"/>
    <mergeCell ref="B23:D23"/>
    <mergeCell ref="B44:C44"/>
    <mergeCell ref="B9:C9"/>
    <mergeCell ref="B12:C12"/>
    <mergeCell ref="B15:C15"/>
    <mergeCell ref="B18:C18"/>
    <mergeCell ref="B42:C42"/>
    <mergeCell ref="B43:C43"/>
    <mergeCell ref="B31:C31"/>
    <mergeCell ref="B32:C32"/>
    <mergeCell ref="B33:C33"/>
    <mergeCell ref="B34:C34"/>
    <mergeCell ref="B35:C35"/>
    <mergeCell ref="B36:C36"/>
    <mergeCell ref="B37:C37"/>
    <mergeCell ref="B38:C38"/>
  </mergeCells>
  <conditionalFormatting sqref="C10:C11 C13:C14 C16:C17 C19:C20">
    <cfRule type="expression" dxfId="136" priority="17">
      <formula>GHGRP_Facility</formula>
    </cfRule>
  </conditionalFormatting>
  <conditionalFormatting sqref="B25:C28">
    <cfRule type="expression" dxfId="135" priority="3">
      <formula>AND(NOT(IS_PROCESSING),NOT(IS_TRANSCOMPRESSION),NOT(IS_STORAGE),NOT(IS_LNGSTORAGE),NOT(IS_LNGIMPTEXPT))</formula>
    </cfRule>
    <cfRule type="expression" dxfId="134" priority="4">
      <formula>$O$1=2</formula>
    </cfRule>
  </conditionalFormatting>
  <conditionalFormatting sqref="C10:C11 C13:C14 C16:C17 C19:C20 B44 C40 B32:B38">
    <cfRule type="expression" dxfId="133" priority="6">
      <formula>AND(NOT(IS_PROCESSING),NOT(IS_TRANSCOMPRESSION),NOT(IS_STORAGE),NOT(IS_LNGSTORAGE),NOT(IS_LNGIMPTEXPT))</formula>
    </cfRule>
    <cfRule type="expression" dxfId="132" priority="7">
      <formula>$O$1=2</formula>
    </cfRule>
  </conditionalFormatting>
  <conditionalFormatting sqref="D25:D28">
    <cfRule type="expression" dxfId="131" priority="1">
      <formula>AND(NOT(IS_PROCESSING),NOT(IS_TRANSCOMPRESSION),NOT(IS_STORAGE),NOT(IS_LNGSTORAGE),NOT(IS_LNGIMPTEXPT))</formula>
    </cfRule>
    <cfRule type="expression" dxfId="130" priority="2">
      <formula>$O$1=2</formula>
    </cfRule>
  </conditionalFormatting>
  <dataValidations count="7">
    <dataValidation type="whole" operator="greaterThanOrEqual" allowBlank="1" showInputMessage="1" showErrorMessage="1" sqref="C13 C16 C19 C10" xr:uid="{00000000-0002-0000-0800-000000000000}">
      <formula1>0</formula1>
    </dataValidation>
    <dataValidation allowBlank="1" showErrorMessage="1" sqref="B32:B38 B41:C41" xr:uid="{00000000-0002-0000-0800-000001000000}"/>
    <dataValidation type="decimal" operator="greaterThanOrEqual" allowBlank="1" showErrorMessage="1" sqref="D40:D41 C40" xr:uid="{00000000-0002-0000-0800-000002000000}">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WVI42:WVI43 IW42:IW43 SS42:SS43 ACO42:ACO43 AMK42:AMK43 AWG42:AWG43 BGC42:BGC43 BPY42:BPY43 BZU42:BZU43 CJQ42:CJQ43 CTM42:CTM43 DDI42:DDI43 DNE42:DNE43 DXA42:DXA43 EGW42:EGW43 EQS42:EQS43 FAO42:FAO43 FKK42:FKK43 FUG42:FUG43 GEC42:GEC43 GNY42:GNY43 GXU42:GXU43 HHQ42:HHQ43 HRM42:HRM43 IBI42:IBI43 ILE42:ILE43 IVA42:IVA43 JEW42:JEW43 JOS42:JOS43 JYO42:JYO43 KIK42:KIK43 KSG42:KSG43 LCC42:LCC43 LLY42:LLY43 LVU42:LVU43 MFQ42:MFQ43 MPM42:MPM43 MZI42:MZI43 NJE42:NJE43 NTA42:NTA43 OCW42:OCW43 OMS42:OMS43 OWO42:OWO43 PGK42:PGK43 PQG42:PQG43 QAC42:QAC43 QJY42:QJY43 QTU42:QTU43 RDQ42:RDQ43 RNM42:RNM43 RXI42:RXI43 SHE42:SHE43 SRA42:SRA43 TAW42:TAW43 TKS42:TKS43 TUO42:TUO43 UEK42:UEK43 UOG42:UOG43 UYC42:UYC43 VHY42:VHY43 VRU42:VRU43 WBQ42:WBQ43 WLM42:WLM43 ACO7 AMK7 AWG7 BGC7 BPY7 BZU7 CJQ7 CTM7 DDI7 DNE7 DXA7 EGW7 EQS7 FAO7 FKK7 FUG7 GEC7 GNY7 GXU7 HHQ7 HRM7 IBI7 ILE7 IVA7 JEW7 JOS7 JYO7 KIK7 KSG7 LCC7 LLY7 LVU7 MFQ7 MPM7 MZI7 NJE7 NTA7 OCW7 OMS7 OWO7 PGK7 PQG7 QAC7 QJY7 QTU7 RDQ7 RNM7 RXI7 SHE7 SRA7 TAW7 TKS7 TUO7 UEK7 UOG7 UYC7 VHY7 VRU7 WBQ7 WLM7 WVI7 IW7 B8 IW39 SS7 B42:B43 SS39 ACO39 AMK39 AWG39 BGC39 BPY39 BZU39 CJQ39 CTM39 DDI39 DNE39 DXA39 EGW39 EQS39 FAO39 FKK39 FUG39 GEC39 GNY39 GXU39 HHQ39 HRM39 IBI39 ILE39 IVA39 JEW39 JOS39 JYO39 KIK39 KSG39 LCC39 LLY39 LVU39 MFQ39 MPM39 MZI39 NJE39 NTA39 OCW39 OMS39 OWO39 PGK39 PQG39 QAC39 QJY39 QTU39 RDQ39 RNM39 RXI39 SHE39 SRA39 TAW39 TKS39 TUO39 UEK39 UOG39 UYC39 VHY39 VRU39 WBQ39 WLM39 WVI39 B23:B24 B29:B30" xr:uid="{00000000-0002-0000-0800-000003000000}"/>
    <dataValidation allowBlank="1" showErrorMessage="1" prompt="If applicable, more than one mitigation option may be counted for a single blowdown event. " sqref="B31 B40" xr:uid="{00000000-0002-0000-0800-000004000000}"/>
    <dataValidation type="decimal" operator="greaterThanOrEqual" allowBlank="1" showInputMessage="1" showErrorMessage="1" sqref="C11 C14 C17 C20:C21 C39:D39 C25:D28 J25" xr:uid="{00000000-0002-0000-0800-000005000000}">
      <formula1>0</formula1>
    </dataValidation>
    <dataValidation type="list"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25:B28" xr:uid="{00000000-0002-0000-0800-000006000000}">
      <formula1>CombustC_Alt_Method_Fuel_Types</formula1>
    </dataValidation>
  </dataValidations>
  <hyperlinks>
    <hyperlink ref="G4" location="ToC!A1" display="Return to Table of Contents" xr:uid="{00000000-0004-0000-0800-000000000000}"/>
    <hyperlink ref="G4:H4" location="ToC!B9" display="Return to Table of Contents" xr:uid="{00000000-0004-0000-0800-000001000000}"/>
    <hyperlink ref="B2:F2" r:id="rId1" display="For additional information about the data being requested, and for further detail on quantification methodologies, please refer to the &quot;ONE Future Commitment Option Technical Document&quot; found on the Methane Challenge website." xr:uid="{00000000-0004-0000-0800-000002000000}"/>
  </hyperlinks>
  <printOptions horizontalCentered="1"/>
  <pageMargins left="0.25" right="0.25" top="0.75" bottom="0.5" header="0.25" footer="0.25"/>
  <pageSetup scale="46" orientation="landscape" r:id="rId2"/>
  <headerFooter>
    <oddHeader>&amp;C&amp;18&amp;F</oddHeader>
    <oddFooter>&amp;C&amp;P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41" r:id="rId5" name="Option Button 1">
              <controlPr defaultSize="0" autoFill="0" autoLine="0" autoPict="0">
                <anchor moveWithCells="1">
                  <from>
                    <xdr:col>6</xdr:col>
                    <xdr:colOff>94891</xdr:colOff>
                    <xdr:row>0</xdr:row>
                    <xdr:rowOff>8626</xdr:rowOff>
                  </from>
                  <to>
                    <xdr:col>7</xdr:col>
                    <xdr:colOff>1630392</xdr:colOff>
                    <xdr:row>1</xdr:row>
                    <xdr:rowOff>43132</xdr:rowOff>
                  </to>
                </anchor>
              </controlPr>
            </control>
          </mc:Choice>
        </mc:AlternateContent>
        <mc:AlternateContent xmlns:mc="http://schemas.openxmlformats.org/markup-compatibility/2006">
          <mc:Choice Requires="x14">
            <control shapeId="61442" r:id="rId6" name="Option Button 2">
              <controlPr defaultSize="0" autoFill="0" autoLine="0" autoPict="0">
                <anchor moveWithCells="1">
                  <from>
                    <xdr:col>6</xdr:col>
                    <xdr:colOff>94891</xdr:colOff>
                    <xdr:row>1</xdr:row>
                    <xdr:rowOff>138023</xdr:rowOff>
                  </from>
                  <to>
                    <xdr:col>7</xdr:col>
                    <xdr:colOff>1440611</xdr:colOff>
                    <xdr:row>1</xdr:row>
                    <xdr:rowOff>370936</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2019-11-12T15:53:18+00:00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DateVersionFinalized xmlns="083044a9-a286-4394-88a4-9e6f987db6ba" xsi:nil="true"/>
    <_dlc_DocId xmlns="53234b3b-bd85-46f9-96f0-0025e43774af">XMR4K2FQXKJU-1532969082-108519</_dlc_DocId>
    <_dlc_DocIdUrl xmlns="53234b3b-bd85-46f9-96f0-0025e43774af">
      <Url>https://usepa.sharepoint.com/sites/GasSTAR/_layouts/15/DocIdRedir.aspx?ID=XMR4K2FQXKJU-1532969082-108519</Url>
      <Description>XMR4K2FQXKJU-1532969082-108519</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89950E74566BA4A9E496115F2145A35" ma:contentTypeVersion="58" ma:contentTypeDescription="Create a new document." ma:contentTypeScope="" ma:versionID="161bcfef7df5a2f6a2b909aad05ef5c2">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083044a9-a286-4394-88a4-9e6f987db6ba" xmlns:ns6="53234b3b-bd85-46f9-96f0-0025e43774af" targetNamespace="http://schemas.microsoft.com/office/2006/metadata/properties" ma:root="true" ma:fieldsID="0fe18708bff5b487117e5e842fbd8cf9" ns1:_="" ns2:_="" ns3:_="" ns4:_="" ns5:_="" ns6:_="">
    <xsd:import namespace="http://schemas.microsoft.com/sharepoint/v3"/>
    <xsd:import namespace="4ffa91fb-a0ff-4ac5-b2db-65c790d184a4"/>
    <xsd:import namespace="http://schemas.microsoft.com/sharepoint.v3"/>
    <xsd:import namespace="http://schemas.microsoft.com/sharepoint/v3/fields"/>
    <xsd:import namespace="083044a9-a286-4394-88a4-9e6f987db6ba"/>
    <xsd:import namespace="53234b3b-bd85-46f9-96f0-0025e43774af"/>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AutoTags" minOccurs="0"/>
                <xsd:element ref="ns5:MediaServiceGenerationTime" minOccurs="0"/>
                <xsd:element ref="ns5:MediaServiceEventHashCode" minOccurs="0"/>
                <xsd:element ref="ns5:MediaServiceOCR" minOccurs="0"/>
                <xsd:element ref="ns5:MediaServiceDateTaken" minOccurs="0"/>
                <xsd:element ref="ns5:MediaServiceLocation" minOccurs="0"/>
                <xsd:element ref="ns5:DateVersionFinalized" minOccurs="0"/>
                <xsd:element ref="ns6:_dlc_DocId" minOccurs="0"/>
                <xsd:element ref="ns6:_dlc_DocIdUrl" minOccurs="0"/>
                <xsd:element ref="ns6:_dlc_DocIdPersistId" minOccurs="0"/>
                <xsd:element ref="ns5:MediaServiceAutoKeyPoints" minOccurs="0"/>
                <xsd:element ref="ns5: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7ed78f11-d1b6-4cf8-8429-36c7a5160c50}" ma:internalName="TaxCatchAllLabel" ma:readOnly="true" ma:showField="CatchAllDataLabel" ma:web="53234b3b-bd85-46f9-96f0-0025e43774af">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7ed78f11-d1b6-4cf8-8429-36c7a5160c50}" ma:internalName="TaxCatchAll" ma:showField="CatchAllData" ma:web="53234b3b-bd85-46f9-96f0-0025e43774a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83044a9-a286-4394-88a4-9e6f987db6ba"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Tags" ma:index="32" nillable="true" ma:displayName="Tags" ma:internalName="MediaServiceAutoTags" ma:readOnly="true">
      <xsd:simpleType>
        <xsd:restriction base="dms:Text"/>
      </xsd:simpleType>
    </xsd:element>
    <xsd:element name="MediaServiceGenerationTime" ma:index="33" nillable="true" ma:displayName="MediaServiceGenerationTime" ma:hidden="true" ma:internalName="MediaServiceGenerationTime" ma:readOnly="true">
      <xsd:simpleType>
        <xsd:restriction base="dms:Text"/>
      </xsd:simpleType>
    </xsd:element>
    <xsd:element name="MediaServiceEventHashCode" ma:index="34" nillable="true" ma:displayName="MediaServiceEventHashCode" ma:hidden="true" ma:internalName="MediaServiceEventHashCode" ma:readOnly="true">
      <xsd:simpleType>
        <xsd:restriction base="dms:Text"/>
      </xsd:simpleType>
    </xsd:element>
    <xsd:element name="MediaServiceOCR" ma:index="35" nillable="true" ma:displayName="Extracted Text" ma:internalName="MediaServiceOCR" ma:readOnly="true">
      <xsd:simpleType>
        <xsd:restriction base="dms:Note">
          <xsd:maxLength value="255"/>
        </xsd:restriction>
      </xsd:simpleType>
    </xsd:element>
    <xsd:element name="MediaServiceDateTaken" ma:index="36" nillable="true" ma:displayName="MediaServiceDateTaken" ma:hidden="true" ma:internalName="MediaServiceDateTaken" ma:readOnly="true">
      <xsd:simpleType>
        <xsd:restriction base="dms:Text"/>
      </xsd:simpleType>
    </xsd:element>
    <xsd:element name="MediaServiceLocation" ma:index="37" nillable="true" ma:displayName="Location" ma:internalName="MediaServiceLocation" ma:readOnly="true">
      <xsd:simpleType>
        <xsd:restriction base="dms:Text"/>
      </xsd:simpleType>
    </xsd:element>
    <xsd:element name="DateVersionFinalized" ma:index="38" nillable="true" ma:displayName="Date Version Finalized" ma:description="This is the date that the particular version of the file was done; included for sorting purposes" ma:format="DateOnly" ma:internalName="DateVersionFinalized">
      <xsd:simpleType>
        <xsd:restriction base="dms:DateTime"/>
      </xsd:simpleType>
    </xsd:element>
    <xsd:element name="MediaServiceAutoKeyPoints" ma:index="42" nillable="true" ma:displayName="MediaServiceAutoKeyPoints" ma:hidden="true" ma:internalName="MediaServiceAutoKeyPoints" ma:readOnly="true">
      <xsd:simpleType>
        <xsd:restriction base="dms:Note"/>
      </xsd:simpleType>
    </xsd:element>
    <xsd:element name="MediaServiceKeyPoints" ma:index="4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3234b3b-bd85-46f9-96f0-0025e43774af"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element name="_dlc_DocId" ma:index="39" nillable="true" ma:displayName="Document ID Value" ma:description="The value of the document ID assigned to this item." ma:internalName="_dlc_DocId" ma:readOnly="true">
      <xsd:simpleType>
        <xsd:restriction base="dms:Text"/>
      </xsd:simpleType>
    </xsd:element>
    <xsd:element name="_dlc_DocIdUrl" ma:index="4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29f62856-1543-49d4-a736-4569d363f533" ContentTypeId="0x0101" PreviousValue="false"/>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CFD528-493F-4BA5-843A-A3F8FD238C86}">
  <ds:schemaRefs>
    <ds:schemaRef ds:uri="http://schemas.microsoft.com/sharepoint/events"/>
  </ds:schemaRefs>
</ds:datastoreItem>
</file>

<file path=customXml/itemProps2.xml><?xml version="1.0" encoding="utf-8"?>
<ds:datastoreItem xmlns:ds="http://schemas.openxmlformats.org/officeDocument/2006/customXml" ds:itemID="{8DC5EB26-EF66-45D2-B25E-52D6A0918063}">
  <ds:schemaRefs>
    <ds:schemaRef ds:uri="http://purl.org/dc/elements/1.1/"/>
    <ds:schemaRef ds:uri="http://schemas.microsoft.com/office/2006/metadata/properties"/>
    <ds:schemaRef ds:uri="http://schemas.microsoft.com/office/infopath/2007/PartnerControls"/>
    <ds:schemaRef ds:uri="http://schemas.microsoft.com/office/2006/documentManagement/types"/>
    <ds:schemaRef ds:uri="http://schemas.openxmlformats.org/package/2006/metadata/core-properties"/>
    <ds:schemaRef ds:uri="http://purl.org/dc/terms/"/>
    <ds:schemaRef ds:uri="53234b3b-bd85-46f9-96f0-0025e43774af"/>
    <ds:schemaRef ds:uri="083044a9-a286-4394-88a4-9e6f987db6ba"/>
    <ds:schemaRef ds:uri="http://purl.org/dc/dcmitype/"/>
    <ds:schemaRef ds:uri="http://schemas.microsoft.com/sharepoint/v3/fields"/>
    <ds:schemaRef ds:uri="http://schemas.microsoft.com/sharepoint.v3"/>
    <ds:schemaRef ds:uri="4ffa91fb-a0ff-4ac5-b2db-65c790d184a4"/>
    <ds:schemaRef ds:uri="http://schemas.microsoft.com/sharepoint/v3"/>
    <ds:schemaRef ds:uri="http://www.w3.org/XML/1998/namespace"/>
  </ds:schemaRefs>
</ds:datastoreItem>
</file>

<file path=customXml/itemProps3.xml><?xml version="1.0" encoding="utf-8"?>
<ds:datastoreItem xmlns:ds="http://schemas.openxmlformats.org/officeDocument/2006/customXml" ds:itemID="{1632BD72-3B17-4564-BBA8-7F10854F29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083044a9-a286-4394-88a4-9e6f987db6ba"/>
    <ds:schemaRef ds:uri="53234b3b-bd85-46f9-96f0-0025e43774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3668BEB-C548-42AA-8922-5C71CE30F579}">
  <ds:schemaRefs>
    <ds:schemaRef ds:uri="Microsoft.SharePoint.Taxonomy.ContentTypeSync"/>
  </ds:schemaRefs>
</ds:datastoreItem>
</file>

<file path=customXml/itemProps5.xml><?xml version="1.0" encoding="utf-8"?>
<ds:datastoreItem xmlns:ds="http://schemas.openxmlformats.org/officeDocument/2006/customXml" ds:itemID="{416BCDCD-4F8B-4C02-AF64-DCB32243124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102</vt:i4>
      </vt:variant>
    </vt:vector>
  </HeadingPairs>
  <TitlesOfParts>
    <vt:vector size="131" baseType="lpstr">
      <vt:lpstr>Facility Info</vt:lpstr>
      <vt:lpstr>ToC</vt:lpstr>
      <vt:lpstr>Lookup</vt:lpstr>
      <vt:lpstr>Acid Gas Removal Vents</vt:lpstr>
      <vt:lpstr>Assc Gas Venting + Flaring</vt:lpstr>
      <vt:lpstr>Blowdowns</vt:lpstr>
      <vt:lpstr>Blowdown Vent Stacks</vt:lpstr>
      <vt:lpstr>Combustion Units</vt:lpstr>
      <vt:lpstr>Combustion Units - SubpartC</vt:lpstr>
      <vt:lpstr>Compressors - Centrifugal </vt:lpstr>
      <vt:lpstr>Compressors - Reciprocating</vt:lpstr>
      <vt:lpstr>Compressor Starts</vt:lpstr>
      <vt:lpstr>Damages</vt:lpstr>
      <vt:lpstr>Dehydrator Vents</vt:lpstr>
      <vt:lpstr>Distribution Mains+Services</vt:lpstr>
      <vt:lpstr>Equipment Leaks</vt:lpstr>
      <vt:lpstr>Equip Leaks - Distribution</vt:lpstr>
      <vt:lpstr>Equip Leaks - Pipelines</vt:lpstr>
      <vt:lpstr>Flare Stacks</vt:lpstr>
      <vt:lpstr>Liquids Unloading</vt:lpstr>
      <vt:lpstr>Meters</vt:lpstr>
      <vt:lpstr>Pneumatic Devices</vt:lpstr>
      <vt:lpstr>Pneumatic Pumps</vt:lpstr>
      <vt:lpstr>Pressure Relief Valves</vt:lpstr>
      <vt:lpstr>Station Venting</vt:lpstr>
      <vt:lpstr>Storage Tank Venting</vt:lpstr>
      <vt:lpstr>Well DrillingTestingCompletion</vt:lpstr>
      <vt:lpstr>Renewable Natural Gas</vt:lpstr>
      <vt:lpstr>Innovative Approaches</vt:lpstr>
      <vt:lpstr>'Renewable Natural Gas'!_ftn1</vt:lpstr>
      <vt:lpstr>'Renewable Natural Gas'!_ftnref1</vt:lpstr>
      <vt:lpstr>acid_gas</vt:lpstr>
      <vt:lpstr>assc_gas</vt:lpstr>
      <vt:lpstr>biogas_project_ids</vt:lpstr>
      <vt:lpstr>blowdown_vents</vt:lpstr>
      <vt:lpstr>blowdowns</vt:lpstr>
      <vt:lpstr>centrifugal_compr</vt:lpstr>
      <vt:lpstr>CombustC_Alt_Method_Fuel_Types</vt:lpstr>
      <vt:lpstr>combustion_units</vt:lpstr>
      <vt:lpstr>combustion_units_ptC</vt:lpstr>
      <vt:lpstr>comprStarts</vt:lpstr>
      <vt:lpstr>count_tanks_to_vru</vt:lpstr>
      <vt:lpstr>damages</vt:lpstr>
      <vt:lpstr>dehydVents</vt:lpstr>
      <vt:lpstr>distMainsServ</vt:lpstr>
      <vt:lpstr>EmissionsReductions_AGRVents</vt:lpstr>
      <vt:lpstr>EmissionsReductions_Associated_Gas_Venting_Flaring</vt:lpstr>
      <vt:lpstr>EmissionsReductions_Blowdown_Vent_Stacks</vt:lpstr>
      <vt:lpstr>EmissionsReductions_Blowdowns</vt:lpstr>
      <vt:lpstr>EmissionsReductions_Centrifugal_Compressors</vt:lpstr>
      <vt:lpstr>EmissionsReductions_Combustion_Units</vt:lpstr>
      <vt:lpstr>EmissionsReductions_Combustion_Units_Subpart_C</vt:lpstr>
      <vt:lpstr>EmissionsReductions_Compressor_Starts</vt:lpstr>
      <vt:lpstr>EmissionsReductions_Damages</vt:lpstr>
      <vt:lpstr>EmissionsReductions_Dehydrator_Vents</vt:lpstr>
      <vt:lpstr>EmissionsReductions_Distribution_Mains_Services</vt:lpstr>
      <vt:lpstr>EmissionsReductions_Equipment_Leaks</vt:lpstr>
      <vt:lpstr>EmissionsReductions_Equipment_Leaks_Distribution</vt:lpstr>
      <vt:lpstr>EmissionsReductions_Equipment_Leaks_Gathering_and_Boosting_and_Transmission_Pipelines</vt:lpstr>
      <vt:lpstr>EmissionsReductions_Flare_Stacks</vt:lpstr>
      <vt:lpstr>EmissionsReductions_Liquids_Unloading</vt:lpstr>
      <vt:lpstr>EmissionsReductions_Meters</vt:lpstr>
      <vt:lpstr>EmissionsReductions_Pneumatic_Devices</vt:lpstr>
      <vt:lpstr>EmissionsReductions_Pneumatic_Pumps</vt:lpstr>
      <vt:lpstr>EmissionsReductions_Pressure_Relief_Valves</vt:lpstr>
      <vt:lpstr>EmissionsReductions_Reciprocating_Compressors</vt:lpstr>
      <vt:lpstr>EmissionsReductions_Station_Venting</vt:lpstr>
      <vt:lpstr>EmissionsReductions_Storage_Tank_Venting</vt:lpstr>
      <vt:lpstr>EmissionsReductions_Well_Completions_Workovers_HF</vt:lpstr>
      <vt:lpstr>EmissionsReductions_Well_Completions_Workovers_noHF</vt:lpstr>
      <vt:lpstr>EmissionsReductions_Well_Driling</vt:lpstr>
      <vt:lpstr>EmissionsReductions_Well_Testing</vt:lpstr>
      <vt:lpstr>equipLeaks</vt:lpstr>
      <vt:lpstr>equipLeaksDist</vt:lpstr>
      <vt:lpstr>equipPipes</vt:lpstr>
      <vt:lpstr>FacilityName</vt:lpstr>
      <vt:lpstr>FacilityNumber</vt:lpstr>
      <vt:lpstr>FacilityTable</vt:lpstr>
      <vt:lpstr>flareStacks</vt:lpstr>
      <vt:lpstr>GHGRP_Facility</vt:lpstr>
      <vt:lpstr>IS_DISTRIBUTION</vt:lpstr>
      <vt:lpstr>IS_GATHERING</vt:lpstr>
      <vt:lpstr>IS_LNGIMPTEXPT</vt:lpstr>
      <vt:lpstr>IS_LNGSTORAGE</vt:lpstr>
      <vt:lpstr>IS_PROCESSING</vt:lpstr>
      <vt:lpstr>IS_PRODUCTION</vt:lpstr>
      <vt:lpstr>IS_STORAGE</vt:lpstr>
      <vt:lpstr>IS_TRANSCOMPRESSION</vt:lpstr>
      <vt:lpstr>IS_TRANSPIPE</vt:lpstr>
      <vt:lpstr>liquidsUnload</vt:lpstr>
      <vt:lpstr>meters</vt:lpstr>
      <vt:lpstr>PartnerList</vt:lpstr>
      <vt:lpstr>PartnerName</vt:lpstr>
      <vt:lpstr>pneumChemVents</vt:lpstr>
      <vt:lpstr>pneumContVents</vt:lpstr>
      <vt:lpstr>presReliefValves</vt:lpstr>
      <vt:lpstr>'Facility Info'!Print_Titles</vt:lpstr>
      <vt:lpstr>recipCompr</vt:lpstr>
      <vt:lpstr>reduction_quantification_methodology</vt:lpstr>
      <vt:lpstr>ReportYear</vt:lpstr>
      <vt:lpstr>RNG</vt:lpstr>
      <vt:lpstr>stationVenting</vt:lpstr>
      <vt:lpstr>tankVentedEmis</vt:lpstr>
      <vt:lpstr>TotalCH4_AGRVents</vt:lpstr>
      <vt:lpstr>TotalCH4_Associated_Gas_Venting_Flaring</vt:lpstr>
      <vt:lpstr>TotalCH4_Blowdown_Vent_Stacks</vt:lpstr>
      <vt:lpstr>TotalCH4_Blowdowns</vt:lpstr>
      <vt:lpstr>TotalCH4_Combustion_Units</vt:lpstr>
      <vt:lpstr>TotalCH4_Combustion_Units_Subpart_C</vt:lpstr>
      <vt:lpstr>TotalCH4_Compressor_Starts</vt:lpstr>
      <vt:lpstr>TotalCH4_Compressors_Centrifugal</vt:lpstr>
      <vt:lpstr>TotalCH4_Compressors_Reciprocating</vt:lpstr>
      <vt:lpstr>TotalCH4_Damages</vt:lpstr>
      <vt:lpstr>TotalCH4_Dehydrator_Vents</vt:lpstr>
      <vt:lpstr>TotalCH4_Distribution_Mains_Services</vt:lpstr>
      <vt:lpstr>TotalCH4_Equipment_Leaks</vt:lpstr>
      <vt:lpstr>TotalCH4_Equipment_Leaks_Distribution</vt:lpstr>
      <vt:lpstr>TotalCH4_Equipment_Leaks_Gathering_and_Transmission_Pipelines</vt:lpstr>
      <vt:lpstr>TotalCH4_Flare_Stacks</vt:lpstr>
      <vt:lpstr>TotalCH4_Liquids_Unloading</vt:lpstr>
      <vt:lpstr>TotalCH4_Meters</vt:lpstr>
      <vt:lpstr>TotalCH4_Pneumatic_Devices</vt:lpstr>
      <vt:lpstr>TotalCH4_Pneumatic_Pumps</vt:lpstr>
      <vt:lpstr>TotalCH4_Pressure_Relief_Valves</vt:lpstr>
      <vt:lpstr>TotalCH4_Station_Venting</vt:lpstr>
      <vt:lpstr>TotalCH4_Storage_Tank_Venting</vt:lpstr>
      <vt:lpstr>TotalCH4_Well_Completions_Workovers_HF</vt:lpstr>
      <vt:lpstr>TotalCH4_Well_Completions_Workovers_noHF</vt:lpstr>
      <vt:lpstr>TotalCH4_Well_Drilling</vt:lpstr>
      <vt:lpstr>TotalCH4_Well_Testing</vt:lpstr>
      <vt:lpstr>wellDrilling</vt:lpstr>
    </vt:vector>
  </TitlesOfParts>
  <Company>Eastern Research Group,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 Environmental Protection Agency</dc:creator>
  <cp:lastModifiedBy>Menassian, Sarah</cp:lastModifiedBy>
  <cp:lastPrinted>2016-06-11T18:09:40Z</cp:lastPrinted>
  <dcterms:created xsi:type="dcterms:W3CDTF">2014-03-31T18:14:11Z</dcterms:created>
  <dcterms:modified xsi:type="dcterms:W3CDTF">2021-03-23T17:47:08Z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0x010100589950E74566BA4A9E496115F2145A35</vt:lpwstr>
  </property>
  <property fmtid="{D5CDD505-2E9C-101B-9397-08002B2CF9AE}" pid="3" name="Order">
    <vt:r8>294800</vt:r8>
  </property>
  <property fmtid="{D5CDD505-2E9C-101B-9397-08002B2CF9AE}" pid="4" name="TaxKeyword">
    <vt:lpwstr/>
  </property>
  <property fmtid="{D5CDD505-2E9C-101B-9397-08002B2CF9AE}" pid="5" name="Document Type">
    <vt:lpwstr/>
  </property>
  <property fmtid="{D5CDD505-2E9C-101B-9397-08002B2CF9AE}" pid="6" name="_dlc_DocIdItemGuid">
    <vt:lpwstr>4a4233ec-9b4e-45ee-8c5c-fccde4d684a8</vt:lpwstr>
  </property>
  <property fmtid="{D5CDD505-2E9C-101B-9397-08002B2CF9AE}" pid="7" name="e3f09c3df709400db2417a7161762d62">
    <vt:lpwstr/>
  </property>
  <property fmtid="{D5CDD505-2E9C-101B-9397-08002B2CF9AE}" pid="8" name="EPA_x0020_Subject">
    <vt:lpwstr/>
  </property>
  <property fmtid="{D5CDD505-2E9C-101B-9397-08002B2CF9AE}" pid="9" name="EPA Subject">
    <vt:lpwstr/>
  </property>
</Properties>
</file>