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FA554A6C-FD6E-41A8-8A86-093C2889CEE1}" xr6:coauthVersionLast="47" xr6:coauthVersionMax="47" xr10:uidLastSave="{00000000-0000-0000-0000-000000000000}"/>
  <bookViews>
    <workbookView xWindow="-110" yWindow="-110" windowWidth="19420" windowHeight="10300" tabRatio="875" xr2:uid="{00000000-000D-0000-FFFF-FFFF00000000}"/>
  </bookViews>
  <sheets>
    <sheet name="1362.13 # Respondents" sheetId="7" r:id="rId1"/>
    <sheet name="1362.13 # Responses" sheetId="8" r:id="rId2"/>
    <sheet name="1362.13 Respondent Burden" sheetId="9" r:id="rId3"/>
    <sheet name="1362.13 Agency Burden" sheetId="10" r:id="rId4"/>
    <sheet name="1362.13 Capital &amp; O&amp;M" sheetId="11" r:id="rId5"/>
  </sheets>
  <externalReferences>
    <externalReference r:id="rId6"/>
  </externalReferences>
  <definedNames>
    <definedName name="AVGPER">[1]PICKLISTS!$M$4:$M$5</definedName>
    <definedName name="CONTROL">[1]PICKLISTS!$H$4:$H$11</definedName>
    <definedName name="FUEL">[1]PICKLISTS!$E$4:$E$10</definedName>
    <definedName name="IIS_Category_RTR_ModFile_20170303_Final">#REF!</definedName>
    <definedName name="kilntype">[1]PICKLISTS!$D$4:$D$12</definedName>
    <definedName name="OLE_LINK1" localSheetId="3">'1362.13 Agency Burden'!#REF!</definedName>
    <definedName name="secfuel">[1]PICKLISTS!$F$4:$F$12</definedName>
    <definedName name="YESNO">[1]PICKLISTS!$J$4:$J$5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0" l="1"/>
  <c r="G25" i="10" s="1"/>
  <c r="E24" i="10"/>
  <c r="G24" i="10" s="1"/>
  <c r="E31" i="9"/>
  <c r="G31" i="9" s="1"/>
  <c r="E30" i="9"/>
  <c r="G30" i="9" s="1"/>
  <c r="E46" i="9"/>
  <c r="G46" i="9" s="1"/>
  <c r="E45" i="9"/>
  <c r="E44" i="9"/>
  <c r="E43" i="9"/>
  <c r="G26" i="10" l="1"/>
  <c r="H25" i="10"/>
  <c r="J25" i="10" s="1"/>
  <c r="I25" i="10"/>
  <c r="H24" i="10"/>
  <c r="I24" i="10"/>
  <c r="I31" i="9"/>
  <c r="H31" i="9"/>
  <c r="G45" i="9"/>
  <c r="I45" i="9" s="1"/>
  <c r="I30" i="9"/>
  <c r="H30" i="9"/>
  <c r="G44" i="9"/>
  <c r="G43" i="9"/>
  <c r="H46" i="9"/>
  <c r="I46" i="9"/>
  <c r="C28" i="9"/>
  <c r="C27" i="9"/>
  <c r="F50" i="9"/>
  <c r="F56" i="9"/>
  <c r="E56" i="9"/>
  <c r="J24" i="10" l="1"/>
  <c r="J26" i="10" s="1"/>
  <c r="J46" i="9"/>
  <c r="J31" i="9"/>
  <c r="J30" i="9"/>
  <c r="I43" i="9"/>
  <c r="H45" i="9"/>
  <c r="J45" i="9" s="1"/>
  <c r="H44" i="9"/>
  <c r="I44" i="9"/>
  <c r="H43" i="9"/>
  <c r="G56" i="9"/>
  <c r="H56" i="9" s="1"/>
  <c r="J44" i="9" l="1"/>
  <c r="I56" i="9"/>
  <c r="J56" i="9" s="1"/>
  <c r="J43" i="9"/>
  <c r="E53" i="9"/>
  <c r="E50" i="9"/>
  <c r="F28" i="9"/>
  <c r="G50" i="9" l="1"/>
  <c r="H50" i="9" s="1"/>
  <c r="F49" i="9"/>
  <c r="F48" i="9"/>
  <c r="F53" i="9"/>
  <c r="G53" i="9" s="1"/>
  <c r="H53" i="9" s="1"/>
  <c r="F52" i="9"/>
  <c r="F22" i="10" l="1"/>
  <c r="E22" i="10"/>
  <c r="E21" i="10"/>
  <c r="E19" i="10"/>
  <c r="G19" i="10" s="1"/>
  <c r="I19" i="10" s="1"/>
  <c r="F17" i="10"/>
  <c r="E17" i="10"/>
  <c r="E13" i="10"/>
  <c r="G13" i="10" s="1"/>
  <c r="I13" i="10" s="1"/>
  <c r="E12" i="10"/>
  <c r="G12" i="10" s="1"/>
  <c r="H12" i="10" s="1"/>
  <c r="E11" i="10"/>
  <c r="G11" i="10" s="1"/>
  <c r="F7" i="10"/>
  <c r="E7" i="10"/>
  <c r="E6" i="10"/>
  <c r="F57" i="9"/>
  <c r="E57" i="9"/>
  <c r="F55" i="9"/>
  <c r="E55" i="9"/>
  <c r="E52" i="9"/>
  <c r="G52" i="9" s="1"/>
  <c r="I50" i="9"/>
  <c r="E49" i="9"/>
  <c r="G49" i="9" s="1"/>
  <c r="E48" i="9"/>
  <c r="G48" i="9" s="1"/>
  <c r="H48" i="9" s="1"/>
  <c r="F42" i="9"/>
  <c r="E42" i="9"/>
  <c r="F41" i="9"/>
  <c r="E41" i="9"/>
  <c r="F40" i="9"/>
  <c r="E40" i="9"/>
  <c r="E28" i="9"/>
  <c r="G28" i="9" s="1"/>
  <c r="F27" i="9"/>
  <c r="F21" i="10" s="1"/>
  <c r="E27" i="9"/>
  <c r="E23" i="9"/>
  <c r="G23" i="9" s="1"/>
  <c r="I23" i="9" s="1"/>
  <c r="F14" i="9"/>
  <c r="C6" i="8" s="1"/>
  <c r="F6" i="8" s="1"/>
  <c r="E14" i="9"/>
  <c r="E13" i="9"/>
  <c r="G13" i="9" s="1"/>
  <c r="I13" i="9" s="1"/>
  <c r="F12" i="9"/>
  <c r="F6" i="10" s="1"/>
  <c r="E12" i="9"/>
  <c r="F9" i="9"/>
  <c r="E9" i="9"/>
  <c r="D20" i="8"/>
  <c r="C20" i="8"/>
  <c r="D19" i="8"/>
  <c r="D15" i="8"/>
  <c r="C15" i="8"/>
  <c r="C5" i="8"/>
  <c r="F5" i="8" s="1"/>
  <c r="F10" i="7"/>
  <c r="E10" i="7"/>
  <c r="C10" i="7"/>
  <c r="D7" i="7"/>
  <c r="G27" i="9" l="1"/>
  <c r="I27" i="9" s="1"/>
  <c r="F15" i="8"/>
  <c r="I49" i="9"/>
  <c r="H49" i="9"/>
  <c r="H52" i="9"/>
  <c r="I52" i="9"/>
  <c r="H28" i="9"/>
  <c r="I28" i="9"/>
  <c r="G55" i="9"/>
  <c r="I55" i="9" s="1"/>
  <c r="G6" i="10"/>
  <c r="F20" i="8"/>
  <c r="G12" i="9"/>
  <c r="I12" i="9" s="1"/>
  <c r="C4" i="8"/>
  <c r="F4" i="8" s="1"/>
  <c r="G9" i="9"/>
  <c r="G14" i="9"/>
  <c r="I14" i="9" s="1"/>
  <c r="G21" i="10"/>
  <c r="I21" i="10" s="1"/>
  <c r="G41" i="9"/>
  <c r="G57" i="9"/>
  <c r="I57" i="9" s="1"/>
  <c r="C19" i="8"/>
  <c r="F19" i="8" s="1"/>
  <c r="G22" i="10"/>
  <c r="I22" i="10" s="1"/>
  <c r="G7" i="10"/>
  <c r="I7" i="10" s="1"/>
  <c r="G17" i="10"/>
  <c r="I17" i="10" s="1"/>
  <c r="G40" i="9"/>
  <c r="H40" i="9" s="1"/>
  <c r="G42" i="9"/>
  <c r="H13" i="9"/>
  <c r="I48" i="9"/>
  <c r="I53" i="9"/>
  <c r="I11" i="10"/>
  <c r="H11" i="10"/>
  <c r="H23" i="9"/>
  <c r="J23" i="9" s="1"/>
  <c r="G7" i="7"/>
  <c r="J50" i="9"/>
  <c r="I12" i="10"/>
  <c r="J12" i="10" s="1"/>
  <c r="H13" i="10"/>
  <c r="J13" i="10" s="1"/>
  <c r="H19" i="10"/>
  <c r="J19" i="10" s="1"/>
  <c r="H6" i="10" l="1"/>
  <c r="I6" i="10"/>
  <c r="H27" i="9"/>
  <c r="J27" i="9" s="1"/>
  <c r="J49" i="9"/>
  <c r="H12" i="9"/>
  <c r="J12" i="9" s="1"/>
  <c r="I42" i="9"/>
  <c r="H42" i="9"/>
  <c r="I41" i="9"/>
  <c r="H41" i="9"/>
  <c r="H9" i="9"/>
  <c r="I9" i="9"/>
  <c r="I40" i="9"/>
  <c r="J40" i="9" s="1"/>
  <c r="H21" i="10"/>
  <c r="J21" i="10" s="1"/>
  <c r="H22" i="10"/>
  <c r="J22" i="10" s="1"/>
  <c r="H55" i="9"/>
  <c r="J55" i="9" s="1"/>
  <c r="H14" i="9"/>
  <c r="H57" i="9"/>
  <c r="J57" i="9" s="1"/>
  <c r="F22" i="8"/>
  <c r="H22" i="8" s="1"/>
  <c r="J53" i="9"/>
  <c r="J48" i="9"/>
  <c r="J13" i="9"/>
  <c r="J11" i="10"/>
  <c r="H7" i="10"/>
  <c r="J7" i="10" s="1"/>
  <c r="J28" i="9"/>
  <c r="J52" i="9"/>
  <c r="H17" i="10"/>
  <c r="J17" i="10" s="1"/>
  <c r="D8" i="7"/>
  <c r="G32" i="9" l="1"/>
  <c r="J6" i="10"/>
  <c r="J42" i="9"/>
  <c r="J9" i="9"/>
  <c r="J41" i="9"/>
  <c r="J14" i="9"/>
  <c r="G59" i="9"/>
  <c r="G8" i="7"/>
  <c r="J32" i="9" l="1"/>
  <c r="G60" i="9"/>
  <c r="J59" i="9"/>
  <c r="D9" i="7"/>
  <c r="F23" i="8" l="1"/>
  <c r="J60" i="9"/>
  <c r="G9" i="7"/>
  <c r="G10" i="7" s="1"/>
  <c r="D10" i="7"/>
  <c r="J62" i="9" l="1"/>
</calcChain>
</file>

<file path=xl/sharedStrings.xml><?xml version="1.0" encoding="utf-8"?>
<sst xmlns="http://schemas.openxmlformats.org/spreadsheetml/2006/main" count="251" uniqueCount="177">
  <si>
    <t>(A)</t>
  </si>
  <si>
    <t>(B)</t>
  </si>
  <si>
    <t>(C)</t>
  </si>
  <si>
    <t>(D)</t>
  </si>
  <si>
    <t>(E)</t>
  </si>
  <si>
    <t>1.  Applications</t>
  </si>
  <si>
    <t>Reporting Subtotal</t>
  </si>
  <si>
    <t>Total</t>
  </si>
  <si>
    <t>Burden item</t>
  </si>
  <si>
    <t>A</t>
  </si>
  <si>
    <t>B</t>
  </si>
  <si>
    <t>C</t>
  </si>
  <si>
    <t>D</t>
  </si>
  <si>
    <t>E</t>
  </si>
  <si>
    <t>F</t>
  </si>
  <si>
    <t>G</t>
  </si>
  <si>
    <t>H</t>
  </si>
  <si>
    <t>TECH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</si>
  <si>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</si>
  <si>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</si>
  <si>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</si>
  <si>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</si>
  <si>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</si>
  <si>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</si>
  <si>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</si>
  <si>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</si>
  <si>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MGMT</t>
  </si>
  <si>
    <t>N/A</t>
  </si>
  <si>
    <t>CLER</t>
  </si>
  <si>
    <t>2.  Surveys and studies</t>
  </si>
  <si>
    <t>Source Type</t>
  </si>
  <si>
    <t>B.  Required activities</t>
  </si>
  <si>
    <t>Existing</t>
  </si>
  <si>
    <t>New</t>
  </si>
  <si>
    <t>Number of Respondents</t>
  </si>
  <si>
    <t>Respondents That Submit Reports</t>
  </si>
  <si>
    <t>Respondents That Do Not Submit Any Reports</t>
  </si>
  <si>
    <t>Year</t>
  </si>
  <si>
    <t>Number of Existing Respondents</t>
  </si>
  <si>
    <t>Number of Existing  Respondents that keep records but do not submit reports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</si>
  <si>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</si>
  <si>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</si>
  <si>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</si>
  <si>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</si>
  <si>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</si>
  <si>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</si>
  <si>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</si>
  <si>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</si>
  <si>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C.  Create information</t>
  </si>
  <si>
    <t>EPA
person-hours
per occurrence</t>
  </si>
  <si>
    <t>EPA
person-hours
per respondent
per year (AxB)</t>
  </si>
  <si>
    <t>Technical hours
per year
(CxD)</t>
  </si>
  <si>
    <t>Management
hours per year
(Ex0.05)</t>
  </si>
  <si>
    <t>Assumptions:</t>
  </si>
  <si>
    <t>Recordkeeping Subtotal</t>
  </si>
  <si>
    <t>D.  Gather existing information</t>
  </si>
  <si>
    <t>Implement work practice plan</t>
  </si>
  <si>
    <t>G.  Time to transmit or disclose information</t>
  </si>
  <si>
    <t>H.  Time to train personnel</t>
  </si>
  <si>
    <t>I.  Time for audits</t>
  </si>
  <si>
    <t>See 5B</t>
  </si>
  <si>
    <t>4.  Reporting requirements</t>
  </si>
  <si>
    <t>5.  Recordkeeping requirements</t>
  </si>
  <si>
    <t>3.  Acquisition, installation, and utilization of technology and systems</t>
  </si>
  <si>
    <t>See 5E</t>
  </si>
  <si>
    <t>C.  Write notifications/reports</t>
  </si>
  <si>
    <t>Semiannual compliance certifications</t>
  </si>
  <si>
    <t>B.  Plan activities</t>
  </si>
  <si>
    <t>F.  Time to record information required by rule</t>
  </si>
  <si>
    <t>E.  Implement activities</t>
  </si>
  <si>
    <t>See 5F</t>
  </si>
  <si>
    <t>All plants</t>
  </si>
  <si>
    <t>Non-recovery plants</t>
  </si>
  <si>
    <t>By-product plants</t>
  </si>
  <si>
    <t>Daily leak inspection of collecting main</t>
  </si>
  <si>
    <t>1.  Report reviews</t>
  </si>
  <si>
    <r>
      <t xml:space="preserve">Notification of battery construction/reconstruction (new, brownfield, and padup rebuild batteries) </t>
    </r>
    <r>
      <rPr>
        <vertAlign val="superscript"/>
        <sz val="10"/>
        <rFont val="Times New Roman"/>
        <family val="1"/>
      </rPr>
      <t>d</t>
    </r>
  </si>
  <si>
    <t>Notification of election of compliance track</t>
  </si>
  <si>
    <t>Notification of battery closure</t>
  </si>
  <si>
    <t>Report of coke oven gas venting through bypass/bleeder stack flare</t>
  </si>
  <si>
    <t>Initial compliance certification</t>
  </si>
  <si>
    <t>No capital and O&amp;M costs for this ICR.</t>
  </si>
  <si>
    <t>hrs/response:</t>
  </si>
  <si>
    <t>Notification of performance test</t>
  </si>
  <si>
    <t>Reschedule of performance test</t>
  </si>
  <si>
    <t>Adjustments to time periods or timelines</t>
  </si>
  <si>
    <t>Changes in information already provided</t>
  </si>
  <si>
    <t>Emission control work practice plan</t>
  </si>
  <si>
    <t>Revised emission control work practice plan</t>
  </si>
  <si>
    <t>Performance test results</t>
  </si>
  <si>
    <r>
      <rPr>
        <vertAlign val="superscript"/>
        <sz val="10"/>
        <rFont val="Times New Roman"/>
        <family val="1"/>
      </rPr>
      <t>1</t>
    </r>
    <r>
      <rPr>
        <sz val="11"/>
        <rFont val="Times New Roman"/>
        <family val="1"/>
      </rPr>
      <t xml:space="preserve"> New respondents include sources with constructed, reconstructed, and modified affected facilities.</t>
    </r>
  </si>
  <si>
    <t>Notification of compliance status</t>
  </si>
  <si>
    <t>Request for an extension of compliance</t>
  </si>
  <si>
    <t>Notification of source being subject to special requirements, including site-specific test plan</t>
  </si>
  <si>
    <t>NESHAP waiver application</t>
  </si>
  <si>
    <t>D.  Notification of performance test</t>
  </si>
  <si>
    <t>E.  Reschedule of performance test</t>
  </si>
  <si>
    <t>F.  Request for an extension of compliance</t>
  </si>
  <si>
    <t>G.  NESHAP waiver application</t>
  </si>
  <si>
    <t>I.  Notification of compliance status</t>
  </si>
  <si>
    <t>J.  Adjustments to time periods or timelines</t>
  </si>
  <si>
    <t>K.  Changes in information already provided</t>
  </si>
  <si>
    <r>
      <t xml:space="preserve">L.  Notification of battery closure </t>
    </r>
    <r>
      <rPr>
        <vertAlign val="superscript"/>
        <sz val="10"/>
        <rFont val="Times New Roman"/>
        <family val="1"/>
      </rPr>
      <t>g</t>
    </r>
  </si>
  <si>
    <t>c  This burden applies to new sources only.  All existing sources have previously submitted initial compliance certifications.</t>
  </si>
  <si>
    <r>
      <t xml:space="preserve">Initial compliance certification </t>
    </r>
    <r>
      <rPr>
        <vertAlign val="superscript"/>
        <sz val="10"/>
        <rFont val="Times New Roman"/>
        <family val="1"/>
      </rPr>
      <t>c</t>
    </r>
  </si>
  <si>
    <r>
      <t xml:space="preserve">Notification of election of compliance track </t>
    </r>
    <r>
      <rPr>
        <vertAlign val="superscript"/>
        <sz val="10"/>
        <rFont val="Times New Roman"/>
        <family val="1"/>
      </rPr>
      <t>e</t>
    </r>
  </si>
  <si>
    <t>e  This burden applies to new sources only.  All existing sources have previously submitted this notification.</t>
  </si>
  <si>
    <r>
      <t xml:space="preserve">Notification of battery closure </t>
    </r>
    <r>
      <rPr>
        <vertAlign val="superscript"/>
        <sz val="10"/>
        <rFont val="Times New Roman"/>
        <family val="1"/>
      </rPr>
      <t>g</t>
    </r>
  </si>
  <si>
    <r>
      <t xml:space="preserve">Notification of source being subject to special requirements, including site-specific test plan </t>
    </r>
    <r>
      <rPr>
        <vertAlign val="superscript"/>
        <sz val="10"/>
        <rFont val="Times New Roman"/>
        <family val="1"/>
      </rPr>
      <t>f</t>
    </r>
  </si>
  <si>
    <t>f  None of the plants with cokeside sheds have applied for the alternative door standard.</t>
  </si>
  <si>
    <t>q  None of the plants with cokeside sheds have applied for the alternative door standard.</t>
  </si>
  <si>
    <r>
      <t xml:space="preserve">Initial/regular performance test/monitoring of opacity (coke oven doors with sheds complying with alternative standard) </t>
    </r>
    <r>
      <rPr>
        <vertAlign val="superscript"/>
        <sz val="10"/>
        <rFont val="Times New Roman"/>
        <family val="1"/>
      </rPr>
      <t>q</t>
    </r>
  </si>
  <si>
    <r>
      <t xml:space="preserve">Bypass/bleeder stack/flare system inspection </t>
    </r>
    <r>
      <rPr>
        <vertAlign val="superscript"/>
        <sz val="10"/>
        <rFont val="Times New Roman"/>
        <family val="1"/>
      </rPr>
      <t>p</t>
    </r>
  </si>
  <si>
    <r>
      <t xml:space="preserve">Charging operations: control equipment work practices </t>
    </r>
    <r>
      <rPr>
        <vertAlign val="superscript"/>
        <sz val="10"/>
        <rFont val="Times New Roman"/>
        <family val="1"/>
      </rPr>
      <t>o</t>
    </r>
  </si>
  <si>
    <r>
      <t xml:space="preserve">Coke oven doors: leak detection procedures </t>
    </r>
    <r>
      <rPr>
        <vertAlign val="superscript"/>
        <sz val="10"/>
        <rFont val="Times New Roman"/>
        <family val="1"/>
      </rPr>
      <t>n</t>
    </r>
  </si>
  <si>
    <r>
      <t xml:space="preserve">Coke oven doors: daily pressure monitoring </t>
    </r>
    <r>
      <rPr>
        <vertAlign val="superscript"/>
        <sz val="10"/>
        <rFont val="Times New Roman"/>
        <family val="1"/>
      </rPr>
      <t>m</t>
    </r>
  </si>
  <si>
    <r>
      <t xml:space="preserve">Certification program </t>
    </r>
    <r>
      <rPr>
        <vertAlign val="superscript"/>
        <sz val="10"/>
        <rFont val="Times New Roman"/>
        <family val="1"/>
      </rPr>
      <t>l</t>
    </r>
  </si>
  <si>
    <t>l  This burden includes the indirect costs to respondents to provide certification to the observer provided by the State enforcement agency, or its contractor, including a 3-day EPA certification course.</t>
  </si>
  <si>
    <r>
      <t xml:space="preserve">Daily performance tests/visible observations </t>
    </r>
    <r>
      <rPr>
        <vertAlign val="superscript"/>
        <sz val="10"/>
        <rFont val="Times New Roman"/>
        <family val="1"/>
      </rPr>
      <t>k</t>
    </r>
  </si>
  <si>
    <r>
      <t xml:space="preserve">A.  Initial compliance certification </t>
    </r>
    <r>
      <rPr>
        <vertAlign val="superscript"/>
        <sz val="10"/>
        <rFont val="Times New Roman"/>
        <family val="1"/>
      </rPr>
      <t>c</t>
    </r>
  </si>
  <si>
    <r>
      <t xml:space="preserve">B.  Notification of battery construction/reconstruction (new, brownfield, and padup rebuild batteries) </t>
    </r>
    <r>
      <rPr>
        <vertAlign val="superscript"/>
        <sz val="10"/>
        <rFont val="Times New Roman"/>
        <family val="1"/>
      </rPr>
      <t>d</t>
    </r>
  </si>
  <si>
    <r>
      <t xml:space="preserve">C.  Notification of election of compliance track </t>
    </r>
    <r>
      <rPr>
        <vertAlign val="superscript"/>
        <sz val="10"/>
        <rFont val="Times New Roman"/>
        <family val="1"/>
      </rPr>
      <t>e</t>
    </r>
  </si>
  <si>
    <r>
      <t xml:space="preserve">H.  Notification of source being subject to special requirements, including site-specific test plan </t>
    </r>
    <r>
      <rPr>
        <vertAlign val="superscript"/>
        <sz val="10"/>
        <rFont val="Times New Roman"/>
        <family val="1"/>
      </rPr>
      <t>f</t>
    </r>
  </si>
  <si>
    <t>N/A - Not applicable</t>
  </si>
  <si>
    <t>Request for startup of cold-idle battery</t>
  </si>
  <si>
    <t>k  Daily performance tests are conducted by a certified observer provided by the State enforcement agency for each emission point on each battery.  Respondents reimburse States through permit fees.  Based on an average of 3 coke ovens batteries per plant, the total person hours for inspections is estimated to be 8.25 hours, using the cost formula for calculating reimbursement costs included in the rule.</t>
  </si>
  <si>
    <t>Updated labor rates.</t>
  </si>
  <si>
    <t>A.  Familiarization with regulatory instructions</t>
  </si>
  <si>
    <r>
      <t>TOTAL LABOR BURDEN AND COST (rounded)</t>
    </r>
    <r>
      <rPr>
        <b/>
        <vertAlign val="superscript"/>
        <sz val="10"/>
        <rFont val="Times New Roman"/>
        <family val="1"/>
      </rPr>
      <t>r</t>
    </r>
  </si>
  <si>
    <r>
      <t>TOTAL CAPITAL AND O&amp;M COST (rounded)</t>
    </r>
    <r>
      <rPr>
        <b/>
        <vertAlign val="superscript"/>
        <sz val="10"/>
        <rFont val="Times New Roman"/>
        <family val="1"/>
      </rPr>
      <t>r</t>
    </r>
  </si>
  <si>
    <r>
      <t>GRAND TOTAL (rounded)</t>
    </r>
    <r>
      <rPr>
        <b/>
        <vertAlign val="superscript"/>
        <sz val="10"/>
        <rFont val="Times New Roman"/>
        <family val="1"/>
      </rPr>
      <t>r</t>
    </r>
  </si>
  <si>
    <t>g  No facilities are anticipated to permanently close over the 3-year ICR period.</t>
  </si>
  <si>
    <t>See 4A</t>
  </si>
  <si>
    <t>Number of Existing Respondents That Are Also New Respondents</t>
  </si>
  <si>
    <t>No. Facilities</t>
  </si>
  <si>
    <t>No. Batteries</t>
  </si>
  <si>
    <t>Notification of battery construction/ reconstruction (new, brownfield, and padup rebuild batteries)</t>
  </si>
  <si>
    <t>No. Fac MACT</t>
  </si>
  <si>
    <t>No. Fac LAER</t>
  </si>
  <si>
    <t>d  No reconstructions are assumed to occur during the 3-year ICR period.</t>
  </si>
  <si>
    <t>j  EPA expects 10% of the 9 by-product plants (0.9 plants) to experience a venting episode where emissions are released through bypass/bleeder stacks without flaring, requiring notification and a written report.</t>
  </si>
  <si>
    <t>p  All 9 by-product coke plants must install and maintain flares.</t>
  </si>
  <si>
    <t>Heat and/or Non-recovery plants</t>
  </si>
  <si>
    <t>Table 1: Annual Respondent Burden and Cost – NESHAP for Coke Oven Batteries (40 CFR Part 63, Subpart L) (Proposed Amendments)</t>
  </si>
  <si>
    <t>r  Totals have been rounded to 3 significant figures. Figures may not add exactly due to rounding.</t>
  </si>
  <si>
    <t>a  EPA estimates an average of 14 existing coke plants will operate 47 coke oven batteries over the next 3 years.  Of these plants, 9 will operate 27 by-product batteries and 5 will operate 20 non‑recovery batteries.</t>
  </si>
  <si>
    <t>h  None of the plants have batteries on cold idle.</t>
  </si>
  <si>
    <r>
      <t xml:space="preserve">Request for startup of cold-idle battery </t>
    </r>
    <r>
      <rPr>
        <vertAlign val="superscript"/>
        <sz val="10"/>
        <rFont val="Times New Roman"/>
        <family val="1"/>
      </rPr>
      <t>h</t>
    </r>
  </si>
  <si>
    <t>i  Submittal of reports through the EPA's CEDRI in ERT format is estimated to require 2 hours.</t>
  </si>
  <si>
    <t xml:space="preserve">Fenceline monitoring - small facility </t>
  </si>
  <si>
    <t xml:space="preserve">Fenceline monitoring - medium facility </t>
  </si>
  <si>
    <t xml:space="preserve">Fenceline monitoring - large facility </t>
  </si>
  <si>
    <t xml:space="preserve">Develop alternative monitoring plan for fenceline monitoring </t>
  </si>
  <si>
    <t xml:space="preserve">Quarterly fenceline monitoring report </t>
  </si>
  <si>
    <t xml:space="preserve">Fenceline monitoring </t>
  </si>
  <si>
    <t xml:space="preserve">S.  Review request for alternative monitoring for fenceline requirements  </t>
  </si>
  <si>
    <t xml:space="preserve">T.  Quarterly report for fenceline monitoring </t>
  </si>
  <si>
    <r>
      <t xml:space="preserve">Number of New Respondents </t>
    </r>
    <r>
      <rPr>
        <vertAlign val="superscript"/>
        <sz val="10"/>
        <rFont val="Times New Roman"/>
        <family val="1"/>
      </rPr>
      <t>1</t>
    </r>
  </si>
  <si>
    <r>
      <t xml:space="preserve">Semiannual compliance certifications (through CEDRI using ERT) </t>
    </r>
    <r>
      <rPr>
        <vertAlign val="superscript"/>
        <sz val="10"/>
        <rFont val="Times New Roman"/>
        <family val="1"/>
      </rPr>
      <t>i</t>
    </r>
  </si>
  <si>
    <r>
      <t xml:space="preserve">Report of coke oven gas venting through bypass/bleeder stack flare </t>
    </r>
    <r>
      <rPr>
        <vertAlign val="superscript"/>
        <sz val="10"/>
        <rFont val="Times New Roman"/>
        <family val="1"/>
      </rPr>
      <t xml:space="preserve">j </t>
    </r>
    <r>
      <rPr>
        <sz val="10"/>
        <rFont val="Times New Roman"/>
        <family val="1"/>
      </rPr>
      <t xml:space="preserve">(through CEDRI using ERT) </t>
    </r>
    <r>
      <rPr>
        <vertAlign val="superscript"/>
        <sz val="10"/>
        <rFont val="Times New Roman"/>
        <family val="1"/>
      </rPr>
      <t>i</t>
    </r>
  </si>
  <si>
    <t>b  This ICR uses the following labor rates: $130.28 (technical), 163.17 (managerial), and $65.71 (clerical).  These rates are from the United States Department of Labor, Bureau of Labor Statistics, September 2022, “Table 2. Civilian Workers, by occupational and industry group.”  The rates are from column 1, “Total compensation.”  They have been increased by 110 percent to account for the benefit packages available to those employed by private industry.</t>
  </si>
  <si>
    <t>m  Owners or operators of five existing heat and /or non-recovery plants are required to either conduct leak detection procedures or monitor oven pressure daily.  These plants have elected to monitor pressure.</t>
  </si>
  <si>
    <t>n  The promulgated rule amendments (70 FR 19992, April 15, 2005) require visible emission observations of doors for four heat and/or non-recovery plants that are not on the lowest achievable emissions rate (LAER) extension track.</t>
  </si>
  <si>
    <t>o  Owners or operators of four existing heat and/or non-recovery plants are required to implement specified work practices for the control of emissions from charging operations and to document the performance of each procedure.</t>
  </si>
  <si>
    <t>Table 2: Average Annual EPA Burden and Cost – NESHAP for Coke Oven Batteries (40 CFR Part 63, Subpart L) (Proposed Amendments)</t>
  </si>
  <si>
    <r>
      <t xml:space="preserve">M.  Request for startup of cold-idle battery </t>
    </r>
    <r>
      <rPr>
        <vertAlign val="superscript"/>
        <sz val="10"/>
        <rFont val="Times New Roman"/>
        <family val="1"/>
      </rPr>
      <t>h</t>
    </r>
  </si>
  <si>
    <r>
      <t xml:space="preserve">N.  Emission control work practice plan </t>
    </r>
    <r>
      <rPr>
        <vertAlign val="superscript"/>
        <sz val="10"/>
        <rFont val="Times New Roman"/>
        <family val="1"/>
      </rPr>
      <t>i</t>
    </r>
  </si>
  <si>
    <t>O.  Revised emission control work practice plan</t>
  </si>
  <si>
    <r>
      <t xml:space="preserve">P.  Semiannual compliance certifications </t>
    </r>
    <r>
      <rPr>
        <vertAlign val="superscript"/>
        <sz val="10"/>
        <rFont val="Times New Roman"/>
        <family val="1"/>
      </rPr>
      <t>j</t>
    </r>
  </si>
  <si>
    <r>
      <t xml:space="preserve">Q.  Report of coke oven gas venting through bypass/bleeder stack flare </t>
    </r>
    <r>
      <rPr>
        <vertAlign val="superscript"/>
        <sz val="10"/>
        <rFont val="Times New Roman"/>
        <family val="1"/>
      </rPr>
      <t>k</t>
    </r>
  </si>
  <si>
    <t>R.  Performance test results</t>
  </si>
  <si>
    <r>
      <t>TOTAL ANNUAL BURDEN AND COST (rounded)</t>
    </r>
    <r>
      <rPr>
        <b/>
        <vertAlign val="superscript"/>
        <sz val="10"/>
        <rFont val="Times New Roman"/>
        <family val="1"/>
      </rPr>
      <t>l</t>
    </r>
  </si>
  <si>
    <t>b  This ICR uses the following labor rates: $52.37 (technical), $70.56 (managerial), and $28.34 (clerical).  These rates are from the Office of Personnel Management (OPM), 2022 General Schedule, which excludes locality rates of pay.  The rates have been increased by 60 percent to account for the benefit packages available to government employees.</t>
  </si>
  <si>
    <t>i  All existing sources have previously submitted this plan.</t>
  </si>
  <si>
    <t>j  All plants are required to submit semiannual compliance certifications.</t>
  </si>
  <si>
    <t>k  EPA expects 10% of the 9 by-product plants (0.9 plants) to experience a venting episode where emissions are released through bypass/bleeder stacks without flaring, requiring notification and a written report.</t>
  </si>
  <si>
    <t>l  Totals have been rounded to 3 significant figures. Figures may not add exactly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</si>
</sst>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_(&quot;$&quot;* #,##0_);_(&quot;$&quot;* \(#,##0\);_(&quot;$&quot;* &quot;-&quot;??_);_(@_)"/>
    <numFmt numFmtId="168" formatCode="&quot;$&quot;#,##0"/>
  </numFmts>
  <fonts count="18" x14ac:knownFonts="1">
    <font>
      <sz val="11"/>
      <color theme="1"/>
      <name val="Calibri"/>
      <family val="2"/>
      <scheme val="minor"/>
    </font>
    <font>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sz val="9"/>
      <name val="Times New Roman"/>
      <family val="1"/>
    </font>
    <font>
      <b/>
      <i/>
      <sz val="10"/>
      <name val="Times New Roman"/>
      <family val="1"/>
    </font>
    <font>
      <vertAlign val="superscript"/>
      <sz val="10"/>
      <name val="Times New Roman"/>
      <family val="1"/>
    </font>
    <font>
      <u/>
      <sz val="10"/>
      <name val="Times New Roman"/>
      <family val="1"/>
    </font>
    <font>
      <sz val="11"/>
      <name val="Calibri"/>
      <family val="2"/>
      <scheme val="minor"/>
    </font>
    <font>
      <sz val="11"/>
      <color theme="1"/>
      <name val="Calibri"/>
      <family val="2"/>
      <scheme val="minor"/>
    </font>
    <font>
      <sz val="11"/>
      <name val="Times New Roman"/>
      <family val="1"/>
    </font>
    <font>
      <strike/>
      <sz val="10"/>
      <name val="Times New Roman"/>
      <family val="1"/>
    </font>
    <font>
      <sz val="10"/>
      <name val="Arial"/>
      <family val="2"/>
    </font>
    <font>
      <i/>
      <sz val="10"/>
      <name val="Times New Roman"/>
      <family val="1"/>
    </font>
    <font>
      <u/>
      <sz val="10"/>
      <color theme="10"/>
      <name val="Courie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8">
    <xf numFmtId="0" fontId="0" fillId="0" borderId="0"/>
    <xf numFmtId="0" fontId="6" fillId="0" borderId="0"/>
    <xf numFmtId="43" fontId="12" fillId="0" borderId="0" applyFont="0" applyFill="0" applyBorder="0" applyAlignment="0" applyProtection="0"/>
    <xf numFmtId="44" fontId="12"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7" fillId="0" borderId="0" applyNumberFormat="0" applyFill="0" applyBorder="0" applyAlignment="0" applyProtection="0"/>
  </cellStyleXfs>
  <cellXfs count="128">
    <xf numFmtId="0" fontId="0" fillId="0" borderId="0" xfId="0"/>
    <xf numFmtId="0" fontId="1" fillId="0" borderId="0" xfId="0" applyFont="1"/>
    <xf numFmtId="0" fontId="2" fillId="0" borderId="0" xfId="0" applyFont="1" applyFill="1"/>
    <xf numFmtId="0" fontId="3" fillId="0" borderId="0" xfId="0" applyFont="1" applyFill="1"/>
    <xf numFmtId="4" fontId="2" fillId="0" borderId="0" xfId="0" applyNumberFormat="1" applyFont="1" applyFill="1"/>
    <xf numFmtId="0" fontId="2" fillId="0" borderId="0" xfId="0" applyNumberFormat="1" applyFont="1" applyFill="1" applyAlignment="1"/>
    <xf numFmtId="0" fontId="4" fillId="0" borderId="2" xfId="0" applyNumberFormat="1" applyFont="1" applyFill="1" applyBorder="1" applyAlignment="1">
      <alignment horizontal="center"/>
    </xf>
    <xf numFmtId="4" fontId="4" fillId="0" borderId="2" xfId="0" applyNumberFormat="1" applyFont="1" applyFill="1" applyBorder="1" applyAlignment="1">
      <alignment horizontal="center"/>
    </xf>
    <xf numFmtId="0" fontId="2" fillId="0" borderId="0" xfId="0" applyNumberFormat="1" applyFont="1" applyFill="1" applyAlignment="1">
      <alignment wrapText="1"/>
    </xf>
    <xf numFmtId="0" fontId="4" fillId="0" borderId="2" xfId="0" applyNumberFormat="1" applyFont="1" applyFill="1" applyBorder="1" applyAlignment="1">
      <alignment horizontal="center" wrapText="1"/>
    </xf>
    <xf numFmtId="0" fontId="2" fillId="0" borderId="2" xfId="0" applyFont="1" applyFill="1" applyBorder="1" applyAlignment="1">
      <alignment horizontal="center" vertical="top" wrapText="1"/>
    </xf>
    <xf numFmtId="0" fontId="2" fillId="0" borderId="0" xfId="0" applyFont="1" applyFill="1" applyAlignment="1"/>
    <xf numFmtId="3" fontId="2" fillId="0" borderId="2" xfId="0" applyNumberFormat="1" applyFont="1" applyFill="1" applyBorder="1" applyAlignment="1">
      <alignment horizontal="center" vertical="top" wrapText="1"/>
    </xf>
    <xf numFmtId="3" fontId="2" fillId="0" borderId="2" xfId="0" applyNumberFormat="1" applyFont="1" applyFill="1" applyBorder="1" applyAlignment="1">
      <alignment horizontal="right" vertical="top" wrapText="1"/>
    </xf>
    <xf numFmtId="3" fontId="2" fillId="0" borderId="2" xfId="0" applyNumberFormat="1" applyFont="1" applyFill="1" applyBorder="1"/>
    <xf numFmtId="0" fontId="2" fillId="0" borderId="2" xfId="0" applyFont="1" applyFill="1" applyBorder="1" applyAlignment="1">
      <alignment horizontal="left" vertical="top" wrapText="1" indent="3"/>
    </xf>
    <xf numFmtId="0" fontId="2" fillId="0" borderId="6" xfId="0" applyFont="1" applyFill="1" applyBorder="1" applyAlignment="1">
      <alignment horizontal="center" vertical="top" wrapText="1"/>
    </xf>
    <xf numFmtId="0" fontId="7" fillId="0" borderId="2" xfId="1" applyFont="1" applyBorder="1" applyAlignment="1">
      <alignment horizontal="center" vertical="top" wrapText="1"/>
    </xf>
    <xf numFmtId="0" fontId="4" fillId="0" borderId="0" xfId="0" applyFont="1" applyFill="1" applyBorder="1" applyAlignment="1">
      <alignment horizontal="center" vertical="top" wrapText="1"/>
    </xf>
    <xf numFmtId="3" fontId="4" fillId="0" borderId="0" xfId="0" applyNumberFormat="1" applyFont="1" applyFill="1" applyBorder="1" applyAlignment="1">
      <alignment horizontal="center" vertical="top" wrapText="1"/>
    </xf>
    <xf numFmtId="3" fontId="4" fillId="0" borderId="0" xfId="0" applyNumberFormat="1" applyFont="1" applyFill="1" applyBorder="1" applyAlignment="1">
      <alignment horizontal="right" vertical="top" wrapText="1"/>
    </xf>
    <xf numFmtId="0" fontId="4" fillId="0" borderId="2" xfId="0" applyFont="1" applyFill="1" applyBorder="1" applyAlignment="1">
      <alignment vertical="top" wrapText="1"/>
    </xf>
    <xf numFmtId="0" fontId="4" fillId="0" borderId="2" xfId="0" applyFont="1" applyFill="1" applyBorder="1" applyAlignment="1">
      <alignment horizontal="center" vertical="top" wrapText="1"/>
    </xf>
    <xf numFmtId="0" fontId="4" fillId="0" borderId="0" xfId="0" applyFont="1" applyFill="1" applyBorder="1" applyAlignment="1">
      <alignment vertical="top" wrapText="1"/>
    </xf>
    <xf numFmtId="0" fontId="2" fillId="0" borderId="0" xfId="0" quotePrefix="1" applyFont="1" applyFill="1"/>
    <xf numFmtId="0" fontId="4" fillId="0" borderId="2" xfId="0" applyNumberFormat="1"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Alignment="1">
      <alignment horizontal="left" vertical="top"/>
    </xf>
    <xf numFmtId="164" fontId="2" fillId="0" borderId="0" xfId="0" applyNumberFormat="1" applyFont="1" applyFill="1" applyAlignment="1">
      <alignment horizontal="right" vertical="top"/>
    </xf>
    <xf numFmtId="0" fontId="2" fillId="0" borderId="0" xfId="0" applyNumberFormat="1" applyFont="1" applyFill="1" applyBorder="1" applyAlignment="1"/>
    <xf numFmtId="0" fontId="2" fillId="0" borderId="0" xfId="0" applyFont="1" applyFill="1" applyAlignment="1">
      <alignment horizontal="left"/>
    </xf>
    <xf numFmtId="3" fontId="2" fillId="0" borderId="0" xfId="0" applyNumberFormat="1" applyFont="1" applyFill="1"/>
    <xf numFmtId="0" fontId="2" fillId="0" borderId="2" xfId="0" applyFont="1" applyFill="1" applyBorder="1" applyAlignment="1">
      <alignment vertical="top" wrapText="1"/>
    </xf>
    <xf numFmtId="4" fontId="2" fillId="0" borderId="2" xfId="0" applyNumberFormat="1" applyFont="1" applyFill="1" applyBorder="1" applyAlignment="1">
      <alignment horizontal="right" vertical="top" wrapText="1"/>
    </xf>
    <xf numFmtId="0" fontId="2" fillId="0" borderId="2" xfId="0" applyFont="1" applyFill="1" applyBorder="1" applyAlignment="1">
      <alignment horizontal="left" vertical="top" wrapText="1" indent="1"/>
    </xf>
    <xf numFmtId="0" fontId="8" fillId="0" borderId="2" xfId="0" applyFont="1" applyFill="1" applyBorder="1" applyAlignment="1">
      <alignment horizontal="center" vertical="top" wrapText="1"/>
    </xf>
    <xf numFmtId="3" fontId="8" fillId="0" borderId="2" xfId="0" applyNumberFormat="1" applyFont="1" applyFill="1" applyBorder="1" applyAlignment="1">
      <alignment horizontal="center" vertical="top" wrapText="1"/>
    </xf>
    <xf numFmtId="0" fontId="2" fillId="0" borderId="2" xfId="0" applyFont="1" applyFill="1" applyBorder="1" applyAlignment="1">
      <alignment horizontal="left" vertical="top" wrapText="1"/>
    </xf>
    <xf numFmtId="165" fontId="2" fillId="0" borderId="2" xfId="0" applyNumberFormat="1" applyFont="1" applyFill="1" applyBorder="1" applyAlignment="1">
      <alignment horizontal="center" vertical="top" wrapText="1"/>
    </xf>
    <xf numFmtId="165" fontId="2" fillId="0" borderId="2" xfId="0" applyNumberFormat="1" applyFont="1" applyFill="1" applyBorder="1" applyAlignment="1">
      <alignment horizontal="right" vertical="top" wrapText="1"/>
    </xf>
    <xf numFmtId="1" fontId="2" fillId="0" borderId="2" xfId="0" applyNumberFormat="1" applyFont="1" applyFill="1" applyBorder="1" applyAlignment="1">
      <alignment horizontal="center" vertical="top" wrapText="1"/>
    </xf>
    <xf numFmtId="4" fontId="2" fillId="0" borderId="2" xfId="0" applyNumberFormat="1" applyFont="1" applyFill="1" applyBorder="1" applyAlignment="1">
      <alignment horizontal="center" vertical="top" wrapText="1"/>
    </xf>
    <xf numFmtId="2" fontId="2" fillId="0" borderId="0" xfId="0" applyNumberFormat="1" applyFont="1" applyFill="1" applyAlignment="1">
      <alignment vertical="top"/>
    </xf>
    <xf numFmtId="0" fontId="7" fillId="0" borderId="2" xfId="1" applyFont="1" applyFill="1" applyBorder="1" applyAlignment="1">
      <alignment horizontal="left" vertical="top" wrapText="1"/>
    </xf>
    <xf numFmtId="3" fontId="7" fillId="0" borderId="2" xfId="1" applyNumberFormat="1" applyFont="1" applyFill="1" applyBorder="1" applyAlignment="1">
      <alignment horizontal="center" vertical="top" wrapText="1"/>
    </xf>
    <xf numFmtId="0" fontId="7" fillId="0" borderId="2" xfId="1" applyFont="1" applyFill="1" applyBorder="1" applyAlignment="1">
      <alignment horizontal="center" vertical="top" wrapText="1"/>
    </xf>
    <xf numFmtId="0" fontId="7" fillId="0" borderId="2" xfId="1" applyFont="1" applyFill="1" applyBorder="1" applyAlignment="1">
      <alignment vertical="top" wrapText="1"/>
    </xf>
    <xf numFmtId="0" fontId="2" fillId="0" borderId="2" xfId="1" applyFont="1" applyBorder="1" applyAlignment="1">
      <alignment horizontal="center" vertical="top" wrapText="1"/>
    </xf>
    <xf numFmtId="3" fontId="2" fillId="0" borderId="2" xfId="1" applyNumberFormat="1" applyFont="1" applyFill="1" applyBorder="1" applyAlignment="1">
      <alignment horizontal="center" vertical="top" wrapText="1"/>
    </xf>
    <xf numFmtId="0" fontId="2" fillId="0" borderId="2" xfId="1" applyFont="1" applyFill="1" applyBorder="1" applyAlignment="1">
      <alignment horizontal="center" vertical="top" wrapText="1"/>
    </xf>
    <xf numFmtId="0" fontId="2" fillId="0" borderId="0" xfId="0" applyFont="1" applyFill="1" applyAlignment="1">
      <alignment vertical="top"/>
    </xf>
    <xf numFmtId="164" fontId="2" fillId="0" borderId="0" xfId="0" applyNumberFormat="1" applyFont="1" applyFill="1" applyAlignment="1">
      <alignment vertical="top"/>
    </xf>
    <xf numFmtId="0" fontId="2" fillId="0" borderId="0" xfId="0" applyNumberFormat="1" applyFont="1" applyFill="1" applyAlignment="1">
      <alignment vertical="top" wrapText="1"/>
    </xf>
    <xf numFmtId="0" fontId="10" fillId="0" borderId="2" xfId="0" applyFont="1" applyFill="1" applyBorder="1" applyAlignment="1">
      <alignment horizontal="left" vertical="top" wrapText="1" indent="3"/>
    </xf>
    <xf numFmtId="0" fontId="2" fillId="0" borderId="2" xfId="0" applyFont="1" applyFill="1" applyBorder="1" applyAlignment="1">
      <alignment horizontal="left" vertical="top" wrapText="1" indent="4"/>
    </xf>
    <xf numFmtId="0" fontId="8" fillId="0" borderId="0" xfId="0" applyFont="1" applyFill="1" applyAlignment="1">
      <alignment horizontal="left" vertical="top"/>
    </xf>
    <xf numFmtId="165" fontId="7" fillId="0" borderId="2" xfId="1" applyNumberFormat="1" applyFont="1" applyFill="1" applyBorder="1" applyAlignment="1">
      <alignment horizontal="center" vertical="top" wrapText="1"/>
    </xf>
    <xf numFmtId="4" fontId="4" fillId="0" borderId="2" xfId="0" applyNumberFormat="1" applyFont="1" applyFill="1" applyBorder="1" applyAlignment="1">
      <alignment horizontal="center" wrapText="1"/>
    </xf>
    <xf numFmtId="0" fontId="2" fillId="0" borderId="0" xfId="0" applyFont="1" applyFill="1" applyBorder="1" applyAlignment="1">
      <alignment horizontal="left" vertical="top" wrapText="1"/>
    </xf>
    <xf numFmtId="4" fontId="2" fillId="0" borderId="2" xfId="1" applyNumberFormat="1" applyFont="1" applyFill="1" applyBorder="1" applyAlignment="1">
      <alignment horizontal="center" vertical="top" wrapText="1"/>
    </xf>
    <xf numFmtId="0" fontId="2" fillId="0" borderId="2" xfId="0" applyFont="1" applyFill="1" applyBorder="1"/>
    <xf numFmtId="0" fontId="2" fillId="0" borderId="0" xfId="1" applyFont="1" applyBorder="1" applyAlignment="1">
      <alignment vertical="top" wrapText="1"/>
    </xf>
    <xf numFmtId="44" fontId="2" fillId="0" borderId="2" xfId="3" applyFont="1" applyFill="1" applyBorder="1" applyAlignment="1">
      <alignment horizontal="right" vertical="top" wrapText="1"/>
    </xf>
    <xf numFmtId="167" fontId="4" fillId="0" borderId="2" xfId="3" applyNumberFormat="1" applyFont="1" applyFill="1" applyBorder="1" applyAlignment="1">
      <alignment horizontal="right" vertical="top" wrapText="1"/>
    </xf>
    <xf numFmtId="167" fontId="8" fillId="0" borderId="2" xfId="3" applyNumberFormat="1" applyFont="1" applyFill="1" applyBorder="1" applyAlignment="1">
      <alignment horizontal="right" vertical="top" wrapText="1"/>
    </xf>
    <xf numFmtId="0" fontId="11" fillId="0" borderId="0" xfId="0" applyFont="1" applyFill="1"/>
    <xf numFmtId="168" fontId="2" fillId="0" borderId="2" xfId="0" applyNumberFormat="1" applyFont="1" applyFill="1" applyBorder="1" applyAlignment="1">
      <alignment horizontal="right" vertical="top" wrapText="1"/>
    </xf>
    <xf numFmtId="168" fontId="4" fillId="0" borderId="2" xfId="0" applyNumberFormat="1" applyFont="1" applyFill="1" applyBorder="1" applyAlignment="1">
      <alignment horizontal="right" vertical="top" wrapText="1"/>
    </xf>
    <xf numFmtId="0" fontId="2" fillId="0" borderId="0" xfId="0" applyFont="1" applyAlignment="1">
      <alignment horizontal="left"/>
    </xf>
    <xf numFmtId="0" fontId="8" fillId="0" borderId="2" xfId="0" applyFont="1" applyFill="1" applyBorder="1"/>
    <xf numFmtId="3" fontId="4" fillId="0" borderId="2" xfId="0" applyNumberFormat="1" applyFont="1" applyFill="1" applyBorder="1" applyAlignment="1">
      <alignment horizontal="center" vertical="top" wrapText="1"/>
    </xf>
    <xf numFmtId="0" fontId="15" fillId="0" borderId="0" xfId="1" applyFont="1"/>
    <xf numFmtId="0" fontId="3" fillId="0" borderId="4" xfId="1" applyFont="1" applyBorder="1" applyAlignment="1">
      <alignment vertical="top" wrapText="1"/>
    </xf>
    <xf numFmtId="0" fontId="7" fillId="0" borderId="2" xfId="1" applyFont="1" applyBorder="1" applyAlignment="1">
      <alignment vertical="top" wrapText="1"/>
    </xf>
    <xf numFmtId="0" fontId="2" fillId="0" borderId="1" xfId="1" applyFont="1" applyBorder="1" applyAlignment="1">
      <alignment horizontal="center" vertical="top" wrapText="1"/>
    </xf>
    <xf numFmtId="0" fontId="2" fillId="0" borderId="8" xfId="1" applyFont="1" applyBorder="1" applyAlignment="1">
      <alignment horizontal="center" vertical="top" wrapText="1"/>
    </xf>
    <xf numFmtId="0" fontId="2" fillId="0" borderId="8" xfId="1" applyFont="1" applyFill="1" applyBorder="1" applyAlignment="1">
      <alignment horizontal="center" vertical="top" wrapText="1"/>
    </xf>
    <xf numFmtId="1" fontId="7" fillId="0" borderId="2" xfId="1" applyNumberFormat="1" applyFont="1" applyFill="1" applyBorder="1" applyAlignment="1">
      <alignment horizontal="center" vertical="top" wrapText="1"/>
    </xf>
    <xf numFmtId="166" fontId="16" fillId="0" borderId="0" xfId="2" applyNumberFormat="1" applyFont="1"/>
    <xf numFmtId="0" fontId="3" fillId="0" borderId="0" xfId="1" applyFont="1" applyBorder="1" applyAlignment="1">
      <alignment horizontal="center" vertical="top" wrapText="1"/>
    </xf>
    <xf numFmtId="0" fontId="7" fillId="0" borderId="0" xfId="1" applyFont="1" applyFill="1" applyBorder="1" applyAlignment="1">
      <alignment horizontal="center" vertical="top" wrapText="1"/>
    </xf>
    <xf numFmtId="0" fontId="2" fillId="0" borderId="0" xfId="1" applyFont="1" applyBorder="1" applyAlignment="1">
      <alignment horizontal="left" vertical="top"/>
    </xf>
    <xf numFmtId="0" fontId="15" fillId="0" borderId="2" xfId="1" applyFont="1" applyBorder="1"/>
    <xf numFmtId="0" fontId="2" fillId="0" borderId="0" xfId="1" quotePrefix="1" applyFont="1" applyAlignment="1">
      <alignment horizontal="left"/>
    </xf>
    <xf numFmtId="0" fontId="2" fillId="0" borderId="0" xfId="1" applyFont="1"/>
    <xf numFmtId="0" fontId="16" fillId="0" borderId="0" xfId="1" applyFont="1" applyAlignment="1">
      <alignment horizontal="right"/>
    </xf>
    <xf numFmtId="164" fontId="2" fillId="0" borderId="0" xfId="0" applyNumberFormat="1" applyFont="1" applyFill="1" applyAlignment="1"/>
    <xf numFmtId="0" fontId="4" fillId="0" borderId="2" xfId="0" applyFont="1" applyFill="1" applyBorder="1"/>
    <xf numFmtId="0" fontId="2" fillId="0" borderId="2" xfId="0" applyFont="1" applyFill="1" applyBorder="1" applyAlignment="1">
      <alignment horizontal="left" indent="1"/>
    </xf>
    <xf numFmtId="0" fontId="2" fillId="0" borderId="2" xfId="0" applyFont="1" applyFill="1" applyBorder="1" applyAlignment="1">
      <alignment horizontal="left" vertical="center" wrapText="1" indent="3"/>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wrapText="1"/>
    </xf>
    <xf numFmtId="164" fontId="2" fillId="0" borderId="2" xfId="0" applyNumberFormat="1" applyFont="1" applyFill="1" applyBorder="1" applyAlignment="1">
      <alignment horizontal="right" wrapText="1"/>
    </xf>
    <xf numFmtId="1"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indent="1"/>
    </xf>
    <xf numFmtId="1" fontId="2" fillId="0" borderId="2" xfId="0" applyNumberFormat="1" applyFont="1" applyFill="1" applyBorder="1" applyAlignment="1">
      <alignment horizontal="center"/>
    </xf>
    <xf numFmtId="0" fontId="2" fillId="0" borderId="2" xfId="0" applyFont="1" applyFill="1" applyBorder="1" applyAlignment="1">
      <alignment horizontal="center"/>
    </xf>
    <xf numFmtId="0" fontId="4" fillId="0" borderId="0" xfId="0" applyFont="1" applyFill="1"/>
    <xf numFmtId="0" fontId="2" fillId="0" borderId="6" xfId="0" applyFont="1" applyFill="1" applyBorder="1" applyAlignment="1">
      <alignment horizontal="center" vertical="center" wrapText="1"/>
    </xf>
    <xf numFmtId="0" fontId="11" fillId="0" borderId="0" xfId="0" applyFont="1" applyFill="1" applyAlignment="1">
      <alignment horizontal="left"/>
    </xf>
    <xf numFmtId="8" fontId="2" fillId="0" borderId="2" xfId="0" applyNumberFormat="1" applyFont="1" applyFill="1" applyBorder="1" applyAlignment="1">
      <alignment horizontal="right" wrapText="1"/>
    </xf>
    <xf numFmtId="0" fontId="3" fillId="0" borderId="5" xfId="1" applyFont="1" applyBorder="1" applyAlignment="1">
      <alignment horizontal="center" vertical="top" wrapText="1"/>
    </xf>
    <xf numFmtId="0" fontId="3" fillId="0" borderId="7" xfId="1" applyFont="1" applyBorder="1" applyAlignment="1">
      <alignment horizontal="center" vertical="top" wrapText="1"/>
    </xf>
    <xf numFmtId="0" fontId="3" fillId="0" borderId="6" xfId="1" applyFont="1" applyBorder="1" applyAlignment="1">
      <alignment horizontal="center" vertical="top" wrapText="1"/>
    </xf>
    <xf numFmtId="0" fontId="7" fillId="0" borderId="5" xfId="1" applyFont="1" applyBorder="1" applyAlignment="1">
      <alignment horizontal="center" vertical="top" wrapText="1"/>
    </xf>
    <xf numFmtId="0" fontId="7" fillId="0" borderId="6" xfId="1" applyFont="1" applyBorder="1" applyAlignment="1">
      <alignment horizontal="center" vertical="top" wrapText="1"/>
    </xf>
    <xf numFmtId="0" fontId="2" fillId="0" borderId="9" xfId="1" applyFont="1" applyBorder="1" applyAlignment="1">
      <alignment horizontal="left" vertical="top" wrapText="1"/>
    </xf>
    <xf numFmtId="0" fontId="14" fillId="0" borderId="0" xfId="1" applyFont="1" applyAlignment="1">
      <alignment horizontal="left" vertical="top" wrapText="1"/>
    </xf>
    <xf numFmtId="0" fontId="2" fillId="0" borderId="0" xfId="1" applyFont="1" applyAlignment="1">
      <alignment horizontal="left" vertical="top" wrapText="1"/>
    </xf>
    <xf numFmtId="0" fontId="3" fillId="0" borderId="2" xfId="1" applyFont="1" applyBorder="1" applyAlignment="1">
      <alignment horizontal="center" vertical="top" wrapText="1"/>
    </xf>
    <xf numFmtId="0" fontId="14" fillId="0" borderId="0" xfId="1" applyFont="1" applyBorder="1" applyAlignment="1">
      <alignment horizontal="left" vertical="top" wrapText="1"/>
    </xf>
    <xf numFmtId="0" fontId="2" fillId="0" borderId="0" xfId="0" applyNumberFormat="1" applyFont="1" applyFill="1" applyAlignment="1">
      <alignment horizontal="left" vertical="top" wrapText="1"/>
    </xf>
    <xf numFmtId="0" fontId="2" fillId="0" borderId="0" xfId="0" applyFont="1" applyFill="1" applyAlignment="1">
      <alignment horizontal="left" vertical="center" wrapText="1"/>
    </xf>
    <xf numFmtId="0" fontId="4" fillId="0" borderId="1" xfId="0" applyNumberFormat="1" applyFont="1" applyFill="1" applyBorder="1" applyAlignment="1">
      <alignment horizontal="left" wrapText="1"/>
    </xf>
    <xf numFmtId="0" fontId="4" fillId="0" borderId="3" xfId="0" applyNumberFormat="1" applyFont="1" applyFill="1" applyBorder="1" applyAlignment="1">
      <alignment horizontal="left" wrapText="1"/>
    </xf>
    <xf numFmtId="3" fontId="8" fillId="0" borderId="5" xfId="0" applyNumberFormat="1" applyFont="1" applyFill="1" applyBorder="1" applyAlignment="1">
      <alignment horizontal="center" vertical="top" wrapText="1"/>
    </xf>
    <xf numFmtId="3" fontId="8" fillId="0" borderId="7" xfId="0" applyNumberFormat="1" applyFont="1" applyFill="1" applyBorder="1" applyAlignment="1">
      <alignment horizontal="center" vertical="top" wrapText="1"/>
    </xf>
    <xf numFmtId="3" fontId="8" fillId="0" borderId="6" xfId="0" applyNumberFormat="1" applyFont="1" applyFill="1" applyBorder="1" applyAlignment="1">
      <alignment horizontal="center" vertical="top" wrapText="1"/>
    </xf>
    <xf numFmtId="3" fontId="4" fillId="0" borderId="2" xfId="0" applyNumberFormat="1" applyFont="1" applyFill="1" applyBorder="1" applyAlignment="1">
      <alignment horizontal="center" vertical="top" wrapText="1"/>
    </xf>
    <xf numFmtId="2" fontId="2" fillId="0" borderId="0" xfId="0" applyNumberFormat="1" applyFont="1" applyFill="1" applyAlignment="1">
      <alignment horizontal="left" vertical="top" wrapText="1"/>
    </xf>
    <xf numFmtId="0" fontId="14" fillId="0" borderId="0" xfId="0" applyNumberFormat="1" applyFont="1" applyFill="1" applyAlignment="1">
      <alignment horizontal="left" vertical="top" wrapText="1"/>
    </xf>
    <xf numFmtId="0" fontId="2" fillId="0" borderId="0" xfId="0" applyFont="1" applyFill="1" applyAlignment="1">
      <alignment horizontal="left" vertical="top"/>
    </xf>
    <xf numFmtId="0" fontId="4" fillId="0" borderId="2" xfId="0" applyNumberFormat="1" applyFont="1" applyFill="1" applyBorder="1" applyAlignment="1">
      <alignment horizontal="left"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2" fontId="2" fillId="0" borderId="0" xfId="0" applyNumberFormat="1" applyFont="1" applyFill="1" applyAlignment="1">
      <alignment horizontal="left" vertical="top"/>
    </xf>
  </cellXfs>
  <cellStyles count="8">
    <cellStyle name="Comma" xfId="2" builtinId="3"/>
    <cellStyle name="Comma 2" xfId="5" xr:uid="{4E58E09F-D72A-43DE-96C0-767745C12807}"/>
    <cellStyle name="Comma 2 2" xfId="6" xr:uid="{61976B87-2CC4-4BC9-B7EB-30AC61BE962C}"/>
    <cellStyle name="Currency" xfId="3" builtinId="4"/>
    <cellStyle name="Hyperlink 2" xfId="7" xr:uid="{5EEB4CCD-8EE5-4AAF-AA56-099017284A65}"/>
    <cellStyle name="Normal" xfId="0" builtinId="0"/>
    <cellStyle name="Normal 2" xfId="1" xr:uid="{00000000-0005-0000-0000-000003000000}"/>
    <cellStyle name="Normal 2 2" xfId="4" xr:uid="{1EEE655D-3D49-46A1-A4A8-59291FA63509}"/>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tifile02\Documents%20and%20Settings\lkscruggs\Desktop\BIA%20MACT%20Survey%20and%20Supp\Update%20Survey-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rp Info"/>
      <sheetName val="FORM A- General Information"/>
      <sheetName val="Sheet3"/>
      <sheetName val="Sheet5"/>
      <sheetName val="FORM B- Tunnel Kilns"/>
      <sheetName val="Kiln size and control info"/>
      <sheetName val="Summary"/>
      <sheetName val="FORM B- Periodic Kilns"/>
      <sheetName val="Sheet6"/>
      <sheetName val="FORM C- APCD Info"/>
      <sheetName val="FORM D- Test Data"/>
      <sheetName val="FORM E- Monit-Other Costs"/>
      <sheetName val="FORM F- Additional Questions"/>
      <sheetName val="PICK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D4" t="str">
            <v>Tunnel</v>
          </cell>
          <cell r="E4" t="str">
            <v>Natural gas</v>
          </cell>
          <cell r="F4" t="str">
            <v>None</v>
          </cell>
          <cell r="H4" t="str">
            <v>Dry Limestone Scrubber (DLA)</v>
          </cell>
          <cell r="J4" t="str">
            <v>Yes</v>
          </cell>
          <cell r="M4" t="str">
            <v>Yearly</v>
          </cell>
        </row>
        <row r="5">
          <cell r="D5" t="str">
            <v>Tunnel- low profile or roller</v>
          </cell>
          <cell r="E5" t="str">
            <v>Sawdust</v>
          </cell>
          <cell r="F5" t="str">
            <v>Natural gas</v>
          </cell>
          <cell r="H5" t="str">
            <v>Dry Injection/Fabric Filter (DIFF)</v>
          </cell>
          <cell r="J5" t="str">
            <v>No</v>
          </cell>
          <cell r="M5" t="str">
            <v>Other</v>
          </cell>
        </row>
        <row r="6">
          <cell r="D6" t="str">
            <v>Tunnel-inactive</v>
          </cell>
          <cell r="E6" t="str">
            <v>Coal</v>
          </cell>
          <cell r="F6" t="str">
            <v>Sawdust</v>
          </cell>
          <cell r="H6" t="str">
            <v>Dry Lime Scrubber (DLS)</v>
          </cell>
        </row>
        <row r="7">
          <cell r="D7" t="str">
            <v>Tunnel- demolished</v>
          </cell>
          <cell r="E7" t="str">
            <v>Fuel Oil</v>
          </cell>
          <cell r="F7" t="str">
            <v>Coal</v>
          </cell>
          <cell r="H7" t="str">
            <v>Wet Scrubber</v>
          </cell>
        </row>
        <row r="8">
          <cell r="D8" t="str">
            <v>Periodic</v>
          </cell>
          <cell r="E8" t="str">
            <v>Landfill/ Biogas</v>
          </cell>
          <cell r="F8" t="str">
            <v>Fuel Oil</v>
          </cell>
          <cell r="H8" t="str">
            <v>Fabric Filter/ Baghouse only</v>
          </cell>
        </row>
        <row r="9">
          <cell r="D9" t="str">
            <v>Periodic-shuttle</v>
          </cell>
          <cell r="E9" t="str">
            <v>Pet-coke</v>
          </cell>
          <cell r="F9" t="str">
            <v>Propane</v>
          </cell>
          <cell r="H9" t="str">
            <v>Lime system (unsure if DIFF or DLS)</v>
          </cell>
        </row>
        <row r="10">
          <cell r="D10" t="str">
            <v>Periodic-beehive</v>
          </cell>
          <cell r="E10" t="str">
            <v>Other</v>
          </cell>
          <cell r="F10" t="str">
            <v>Landfilll/ Biogas</v>
          </cell>
          <cell r="H10" t="str">
            <v>Spray Dryer/ Electrostatic Precipitator</v>
          </cell>
        </row>
        <row r="11">
          <cell r="D11" t="str">
            <v>Periodic-inactive</v>
          </cell>
          <cell r="F11" t="str">
            <v>Wood waste- gasifier</v>
          </cell>
          <cell r="H11" t="str">
            <v>Other</v>
          </cell>
        </row>
        <row r="12">
          <cell r="D12" t="str">
            <v>Periodic-demolished</v>
          </cell>
          <cell r="F12"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4974-789C-45EC-8F1C-1C36BD195305}">
  <dimension ref="B1:G12"/>
  <sheetViews>
    <sheetView tabSelected="1" workbookViewId="0"/>
  </sheetViews>
  <sheetFormatPr defaultColWidth="9.08984375" defaultRowHeight="12.5" x14ac:dyDescent="0.25"/>
  <cols>
    <col min="1" max="1" width="1" style="71" customWidth="1"/>
    <col min="2" max="2" width="9.6328125" style="71" customWidth="1"/>
    <col min="3" max="3" width="12.90625" style="71" bestFit="1" customWidth="1"/>
    <col min="4" max="4" width="15.54296875" style="71" bestFit="1" customWidth="1"/>
    <col min="5" max="5" width="18.54296875" style="71" customWidth="1"/>
    <col min="6" max="6" width="15.54296875" style="71" bestFit="1" customWidth="1"/>
    <col min="7" max="7" width="12.90625" style="71" customWidth="1"/>
    <col min="8" max="16384" width="9.08984375" style="71"/>
  </cols>
  <sheetData>
    <row r="1" spans="2:7" ht="13" x14ac:dyDescent="0.3">
      <c r="B1" s="68">
        <v>1362.13</v>
      </c>
    </row>
    <row r="2" spans="2:7" ht="15" x14ac:dyDescent="0.25">
      <c r="B2" s="102" t="s">
        <v>34</v>
      </c>
      <c r="C2" s="103"/>
      <c r="D2" s="103"/>
      <c r="E2" s="103"/>
      <c r="F2" s="103"/>
      <c r="G2" s="104"/>
    </row>
    <row r="3" spans="2:7" ht="24" customHeight="1" x14ac:dyDescent="0.25">
      <c r="B3" s="72"/>
      <c r="C3" s="105" t="s">
        <v>35</v>
      </c>
      <c r="D3" s="106"/>
      <c r="E3" s="73" t="s">
        <v>36</v>
      </c>
      <c r="F3" s="105"/>
      <c r="G3" s="106"/>
    </row>
    <row r="4" spans="2:7" ht="13" x14ac:dyDescent="0.25">
      <c r="B4" s="74"/>
      <c r="C4" s="75" t="s">
        <v>0</v>
      </c>
      <c r="D4" s="75" t="s">
        <v>1</v>
      </c>
      <c r="E4" s="75" t="s">
        <v>2</v>
      </c>
      <c r="F4" s="75" t="s">
        <v>3</v>
      </c>
      <c r="G4" s="75" t="s">
        <v>4</v>
      </c>
    </row>
    <row r="5" spans="2:7" ht="52" x14ac:dyDescent="0.25">
      <c r="B5" s="75" t="s">
        <v>37</v>
      </c>
      <c r="C5" s="75" t="s">
        <v>157</v>
      </c>
      <c r="D5" s="75" t="s">
        <v>38</v>
      </c>
      <c r="E5" s="76" t="s">
        <v>39</v>
      </c>
      <c r="F5" s="75" t="s">
        <v>133</v>
      </c>
      <c r="G5" s="75" t="s">
        <v>34</v>
      </c>
    </row>
    <row r="6" spans="2:7" ht="13" x14ac:dyDescent="0.25">
      <c r="B6" s="75"/>
      <c r="C6" s="75"/>
      <c r="D6" s="75"/>
      <c r="E6" s="75"/>
      <c r="F6" s="75"/>
      <c r="G6" s="75" t="s">
        <v>40</v>
      </c>
    </row>
    <row r="7" spans="2:7" ht="13" x14ac:dyDescent="0.25">
      <c r="B7" s="47">
        <v>1</v>
      </c>
      <c r="C7" s="48">
        <v>0</v>
      </c>
      <c r="D7" s="48">
        <f>'1362.13 Respondent Burden'!M7</f>
        <v>14</v>
      </c>
      <c r="E7" s="49">
        <v>0</v>
      </c>
      <c r="F7" s="59">
        <v>0</v>
      </c>
      <c r="G7" s="48">
        <f>C7+D7+E7-F7</f>
        <v>14</v>
      </c>
    </row>
    <row r="8" spans="2:7" ht="13" x14ac:dyDescent="0.25">
      <c r="B8" s="47">
        <v>2</v>
      </c>
      <c r="C8" s="48">
        <v>0</v>
      </c>
      <c r="D8" s="48">
        <f>G7</f>
        <v>14</v>
      </c>
      <c r="E8" s="49">
        <v>0</v>
      </c>
      <c r="F8" s="59">
        <v>0</v>
      </c>
      <c r="G8" s="49">
        <f t="shared" ref="G8:G9" si="0">C8+D8+E8-F8</f>
        <v>14</v>
      </c>
    </row>
    <row r="9" spans="2:7" ht="13" x14ac:dyDescent="0.25">
      <c r="B9" s="47">
        <v>3</v>
      </c>
      <c r="C9" s="48">
        <v>0</v>
      </c>
      <c r="D9" s="48">
        <f>G8</f>
        <v>14</v>
      </c>
      <c r="E9" s="49">
        <v>0</v>
      </c>
      <c r="F9" s="59">
        <v>0</v>
      </c>
      <c r="G9" s="49">
        <f t="shared" si="0"/>
        <v>14</v>
      </c>
    </row>
    <row r="10" spans="2:7" ht="13" x14ac:dyDescent="0.25">
      <c r="B10" s="47" t="s">
        <v>41</v>
      </c>
      <c r="C10" s="48">
        <f>AVERAGE(C7:C9)</f>
        <v>0</v>
      </c>
      <c r="D10" s="48">
        <f t="shared" ref="D10:G10" si="1">AVERAGE(D7:D9)</f>
        <v>14</v>
      </c>
      <c r="E10" s="48">
        <f t="shared" si="1"/>
        <v>0</v>
      </c>
      <c r="F10" s="59">
        <f>AVERAGE(F7:F9)</f>
        <v>0</v>
      </c>
      <c r="G10" s="48">
        <f t="shared" si="1"/>
        <v>14</v>
      </c>
    </row>
    <row r="11" spans="2:7" ht="15.75" customHeight="1" x14ac:dyDescent="0.25">
      <c r="B11" s="107" t="s">
        <v>90</v>
      </c>
      <c r="C11" s="107"/>
      <c r="D11" s="107"/>
      <c r="E11" s="107"/>
      <c r="F11" s="107"/>
      <c r="G11" s="107"/>
    </row>
    <row r="12" spans="2:7" ht="47.25" customHeight="1" x14ac:dyDescent="0.25">
      <c r="B12" s="108"/>
      <c r="C12" s="109"/>
      <c r="D12" s="109"/>
      <c r="E12" s="109"/>
      <c r="F12" s="109"/>
      <c r="G12" s="109"/>
    </row>
  </sheetData>
  <mergeCells count="5">
    <mergeCell ref="B2:G2"/>
    <mergeCell ref="C3:D3"/>
    <mergeCell ref="F3:G3"/>
    <mergeCell ref="B11:G11"/>
    <mergeCell ref="B12:G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80044-B5F1-4611-9B10-5ECE450C8A89}">
  <dimension ref="B1:H24"/>
  <sheetViews>
    <sheetView workbookViewId="0"/>
  </sheetViews>
  <sheetFormatPr defaultColWidth="9.08984375" defaultRowHeight="12.5" x14ac:dyDescent="0.25"/>
  <cols>
    <col min="1" max="1" width="0.6328125" style="71" customWidth="1"/>
    <col min="2" max="2" width="62.36328125" style="71" customWidth="1"/>
    <col min="3" max="4" width="10" style="71" customWidth="1"/>
    <col min="5" max="5" width="16" style="71" customWidth="1"/>
    <col min="6" max="6" width="10.54296875" style="71" customWidth="1"/>
    <col min="7" max="7" width="1" style="71" customWidth="1"/>
    <col min="8" max="16384" width="9.08984375" style="71"/>
  </cols>
  <sheetData>
    <row r="1" spans="2:8" ht="13" x14ac:dyDescent="0.3">
      <c r="B1" s="68">
        <v>1362.13</v>
      </c>
    </row>
    <row r="2" spans="2:8" ht="15" x14ac:dyDescent="0.25">
      <c r="B2" s="110" t="s">
        <v>42</v>
      </c>
      <c r="C2" s="110"/>
      <c r="D2" s="110"/>
      <c r="E2" s="110"/>
      <c r="F2" s="110"/>
      <c r="G2" s="79"/>
    </row>
    <row r="3" spans="2:8" ht="57.5" x14ac:dyDescent="0.25">
      <c r="B3" s="45" t="s">
        <v>43</v>
      </c>
      <c r="C3" s="17" t="s">
        <v>44</v>
      </c>
      <c r="D3" s="17" t="s">
        <v>45</v>
      </c>
      <c r="E3" s="17" t="s">
        <v>46</v>
      </c>
      <c r="F3" s="45" t="s">
        <v>47</v>
      </c>
      <c r="G3" s="80"/>
    </row>
    <row r="4" spans="2:8" ht="13" x14ac:dyDescent="0.25">
      <c r="B4" s="43" t="s">
        <v>80</v>
      </c>
      <c r="C4" s="44">
        <f>'1362.13 Respondent Burden'!F12</f>
        <v>0</v>
      </c>
      <c r="D4" s="44">
        <v>0</v>
      </c>
      <c r="E4" s="45">
        <v>0</v>
      </c>
      <c r="F4" s="45">
        <f>C4*D4+E4</f>
        <v>0</v>
      </c>
      <c r="G4" s="80"/>
      <c r="H4" s="81"/>
    </row>
    <row r="5" spans="2:8" ht="23" x14ac:dyDescent="0.25">
      <c r="B5" s="43" t="s">
        <v>136</v>
      </c>
      <c r="C5" s="44">
        <f>'1362.13 Respondent Burden'!F13</f>
        <v>0</v>
      </c>
      <c r="D5" s="44">
        <v>0</v>
      </c>
      <c r="E5" s="45">
        <v>0</v>
      </c>
      <c r="F5" s="45">
        <f>C5*D5+E5</f>
        <v>0</v>
      </c>
      <c r="G5" s="80"/>
      <c r="H5" s="81"/>
    </row>
    <row r="6" spans="2:8" ht="13" x14ac:dyDescent="0.25">
      <c r="B6" s="43" t="s">
        <v>77</v>
      </c>
      <c r="C6" s="44">
        <f>'1362.13 Respondent Burden'!F14</f>
        <v>0</v>
      </c>
      <c r="D6" s="44">
        <v>0</v>
      </c>
      <c r="E6" s="45">
        <v>0</v>
      </c>
      <c r="F6" s="45">
        <f>C6*D6+E6</f>
        <v>0</v>
      </c>
      <c r="G6" s="80"/>
      <c r="H6" s="81"/>
    </row>
    <row r="7" spans="2:8" x14ac:dyDescent="0.25">
      <c r="B7" s="43" t="s">
        <v>83</v>
      </c>
      <c r="C7" s="17" t="s">
        <v>27</v>
      </c>
      <c r="D7" s="17"/>
      <c r="E7" s="17"/>
      <c r="F7" s="45"/>
      <c r="G7" s="80"/>
    </row>
    <row r="8" spans="2:8" x14ac:dyDescent="0.25">
      <c r="B8" s="43" t="s">
        <v>84</v>
      </c>
      <c r="C8" s="17" t="s">
        <v>27</v>
      </c>
      <c r="D8" s="17"/>
      <c r="E8" s="17"/>
      <c r="F8" s="45"/>
      <c r="G8" s="80"/>
    </row>
    <row r="9" spans="2:8" x14ac:dyDescent="0.25">
      <c r="B9" s="43" t="s">
        <v>92</v>
      </c>
      <c r="C9" s="17" t="s">
        <v>27</v>
      </c>
      <c r="D9" s="17"/>
      <c r="E9" s="17"/>
      <c r="F9" s="45"/>
      <c r="G9" s="80"/>
    </row>
    <row r="10" spans="2:8" x14ac:dyDescent="0.25">
      <c r="B10" s="43" t="s">
        <v>94</v>
      </c>
      <c r="C10" s="17" t="s">
        <v>27</v>
      </c>
      <c r="D10" s="17"/>
      <c r="E10" s="17"/>
      <c r="F10" s="45"/>
      <c r="G10" s="80"/>
    </row>
    <row r="11" spans="2:8" ht="26" x14ac:dyDescent="0.25">
      <c r="B11" s="37" t="s">
        <v>93</v>
      </c>
      <c r="C11" s="17" t="s">
        <v>27</v>
      </c>
      <c r="D11" s="82"/>
      <c r="E11" s="82"/>
      <c r="F11" s="82"/>
      <c r="G11" s="80"/>
    </row>
    <row r="12" spans="2:8" ht="13" x14ac:dyDescent="0.25">
      <c r="B12" s="37" t="s">
        <v>91</v>
      </c>
      <c r="C12" s="17" t="s">
        <v>27</v>
      </c>
      <c r="D12" s="82"/>
      <c r="E12" s="82"/>
      <c r="F12" s="82"/>
      <c r="G12" s="80"/>
    </row>
    <row r="13" spans="2:8" ht="13" x14ac:dyDescent="0.25">
      <c r="B13" s="37" t="s">
        <v>85</v>
      </c>
      <c r="C13" s="17" t="s">
        <v>27</v>
      </c>
      <c r="D13" s="82"/>
      <c r="E13" s="82"/>
      <c r="F13" s="82"/>
      <c r="G13" s="80"/>
    </row>
    <row r="14" spans="2:8" ht="13" x14ac:dyDescent="0.25">
      <c r="B14" s="37" t="s">
        <v>86</v>
      </c>
      <c r="C14" s="17" t="s">
        <v>27</v>
      </c>
      <c r="D14" s="82"/>
      <c r="E14" s="82"/>
      <c r="F14" s="82"/>
      <c r="G14" s="80"/>
    </row>
    <row r="15" spans="2:8" x14ac:dyDescent="0.25">
      <c r="B15" s="43" t="s">
        <v>78</v>
      </c>
      <c r="C15" s="44">
        <f>'1362.13 Respondent Burden'!F23</f>
        <v>0</v>
      </c>
      <c r="D15" s="44">
        <f>'1362.13 Respondent Burden'!D14</f>
        <v>1</v>
      </c>
      <c r="E15" s="45">
        <v>0</v>
      </c>
      <c r="F15" s="45">
        <f t="shared" ref="F15:F20" si="0">C15*D15+E15</f>
        <v>0</v>
      </c>
      <c r="G15" s="80"/>
    </row>
    <row r="16" spans="2:8" ht="13" x14ac:dyDescent="0.25">
      <c r="B16" s="37" t="s">
        <v>124</v>
      </c>
      <c r="C16" s="17" t="s">
        <v>27</v>
      </c>
      <c r="D16" s="82"/>
      <c r="E16" s="82"/>
      <c r="F16" s="82"/>
      <c r="G16" s="80"/>
    </row>
    <row r="17" spans="2:8" ht="13" x14ac:dyDescent="0.25">
      <c r="B17" s="37" t="s">
        <v>87</v>
      </c>
      <c r="C17" s="17" t="s">
        <v>27</v>
      </c>
      <c r="D17" s="82"/>
      <c r="E17" s="82"/>
      <c r="F17" s="82"/>
      <c r="G17" s="80"/>
    </row>
    <row r="18" spans="2:8" ht="13" x14ac:dyDescent="0.25">
      <c r="B18" s="37" t="s">
        <v>88</v>
      </c>
      <c r="C18" s="17" t="s">
        <v>27</v>
      </c>
      <c r="D18" s="82"/>
      <c r="E18" s="82"/>
      <c r="F18" s="82"/>
      <c r="G18" s="80"/>
    </row>
    <row r="19" spans="2:8" x14ac:dyDescent="0.25">
      <c r="B19" s="43" t="s">
        <v>66</v>
      </c>
      <c r="C19" s="44">
        <f>'1362.13 Respondent Burden'!F27</f>
        <v>14</v>
      </c>
      <c r="D19" s="44">
        <f>'1362.13 Respondent Burden'!D27</f>
        <v>2</v>
      </c>
      <c r="E19" s="45">
        <v>0</v>
      </c>
      <c r="F19" s="45">
        <f t="shared" si="0"/>
        <v>28</v>
      </c>
      <c r="G19" s="80"/>
    </row>
    <row r="20" spans="2:8" x14ac:dyDescent="0.25">
      <c r="B20" s="43" t="s">
        <v>79</v>
      </c>
      <c r="C20" s="56">
        <f>'1362.13 Respondent Burden'!F28</f>
        <v>0.9</v>
      </c>
      <c r="D20" s="44">
        <f>'1362.13 Respondent Burden'!D23</f>
        <v>1</v>
      </c>
      <c r="E20" s="45">
        <v>0</v>
      </c>
      <c r="F20" s="45">
        <f t="shared" si="0"/>
        <v>0.9</v>
      </c>
      <c r="G20" s="80"/>
    </row>
    <row r="21" spans="2:8" ht="13.5" x14ac:dyDescent="0.25">
      <c r="B21" s="43" t="s">
        <v>89</v>
      </c>
      <c r="C21" s="44" t="s">
        <v>27</v>
      </c>
      <c r="D21" s="44"/>
      <c r="E21" s="45"/>
      <c r="F21" s="45"/>
      <c r="G21" s="80"/>
      <c r="H21" s="55"/>
    </row>
    <row r="22" spans="2:8" ht="13" x14ac:dyDescent="0.3">
      <c r="B22" s="46"/>
      <c r="C22" s="46"/>
      <c r="D22" s="46"/>
      <c r="E22" s="45" t="s">
        <v>7</v>
      </c>
      <c r="F22" s="77">
        <f>SUM(F4:F21)</f>
        <v>28.9</v>
      </c>
      <c r="G22" s="80"/>
      <c r="H22" s="83">
        <f>ROUNDUP(F22,0)</f>
        <v>29</v>
      </c>
    </row>
    <row r="23" spans="2:8" ht="13" x14ac:dyDescent="0.3">
      <c r="B23" s="84" t="s">
        <v>123</v>
      </c>
      <c r="E23" s="85" t="s">
        <v>82</v>
      </c>
      <c r="F23" s="78">
        <f>'1362.13 Respondent Burden'!G60/H22</f>
        <v>2172.4137931034484</v>
      </c>
    </row>
    <row r="24" spans="2:8" ht="13" x14ac:dyDescent="0.25">
      <c r="B24" s="111"/>
      <c r="C24" s="111"/>
      <c r="D24" s="111"/>
      <c r="E24" s="111"/>
      <c r="F24" s="111"/>
      <c r="G24" s="61"/>
    </row>
  </sheetData>
  <mergeCells count="2">
    <mergeCell ref="B2:F2"/>
    <mergeCell ref="B24:F2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5F8A-BE89-4F9E-BFE1-CFA4E166FA39}">
  <dimension ref="B1:P83"/>
  <sheetViews>
    <sheetView zoomScale="80" zoomScaleNormal="80" workbookViewId="0">
      <pane xSplit="2" ySplit="4" topLeftCell="C5" activePane="bottomRight" state="frozen"/>
      <selection pane="topRight"/>
      <selection pane="bottomLeft"/>
      <selection pane="bottomRight" activeCell="B1" sqref="B1"/>
    </sheetView>
  </sheetViews>
  <sheetFormatPr defaultColWidth="9.08984375" defaultRowHeight="13" x14ac:dyDescent="0.3"/>
  <cols>
    <col min="1" max="1" width="3.453125" style="2" customWidth="1"/>
    <col min="2" max="2" width="44.453125" style="2" customWidth="1"/>
    <col min="3" max="3" width="12.6328125" style="2" customWidth="1"/>
    <col min="4" max="4" width="12.54296875" style="2" customWidth="1"/>
    <col min="5" max="5" width="13.453125" style="2" customWidth="1"/>
    <col min="6" max="6" width="11.08984375" style="2" customWidth="1"/>
    <col min="7" max="7" width="10.36328125" style="2" customWidth="1"/>
    <col min="8" max="8" width="11.90625" style="2" customWidth="1"/>
    <col min="9" max="9" width="12.08984375" style="2" customWidth="1"/>
    <col min="10" max="10" width="14.6328125" style="2" customWidth="1"/>
    <col min="11" max="11" width="2.453125" style="2" customWidth="1"/>
    <col min="12" max="12" width="17.90625" style="2" customWidth="1"/>
    <col min="13" max="14" width="13.453125" style="2" customWidth="1"/>
    <col min="15" max="15" width="12.453125" style="2" customWidth="1"/>
    <col min="16" max="16" width="14.90625" style="2" customWidth="1"/>
    <col min="17" max="17" width="11.08984375" style="2" customWidth="1"/>
    <col min="18" max="16384" width="9.08984375" style="2"/>
  </cols>
  <sheetData>
    <row r="1" spans="2:16" ht="15" x14ac:dyDescent="0.3">
      <c r="B1" s="3" t="s">
        <v>143</v>
      </c>
      <c r="J1" s="4"/>
      <c r="L1" s="5" t="s">
        <v>126</v>
      </c>
    </row>
    <row r="2" spans="2:16" x14ac:dyDescent="0.3">
      <c r="B2" s="30">
        <v>1362.13</v>
      </c>
      <c r="J2" s="4"/>
      <c r="L2" s="11" t="s">
        <v>17</v>
      </c>
      <c r="M2" s="86">
        <v>130.28</v>
      </c>
    </row>
    <row r="3" spans="2:16" s="5" customFormat="1" ht="12.75" customHeight="1" x14ac:dyDescent="0.3">
      <c r="B3" s="114" t="s">
        <v>8</v>
      </c>
      <c r="C3" s="6" t="s">
        <v>9</v>
      </c>
      <c r="D3" s="6" t="s">
        <v>10</v>
      </c>
      <c r="E3" s="6" t="s">
        <v>11</v>
      </c>
      <c r="F3" s="6" t="s">
        <v>12</v>
      </c>
      <c r="G3" s="6" t="s">
        <v>13</v>
      </c>
      <c r="H3" s="6" t="s">
        <v>14</v>
      </c>
      <c r="I3" s="6" t="s">
        <v>15</v>
      </c>
      <c r="J3" s="7" t="s">
        <v>16</v>
      </c>
      <c r="L3" s="11" t="s">
        <v>26</v>
      </c>
      <c r="M3" s="86">
        <v>163.16999999999999</v>
      </c>
    </row>
    <row r="4" spans="2:16" s="8" customFormat="1" ht="39" x14ac:dyDescent="0.3">
      <c r="B4" s="115"/>
      <c r="C4" s="9" t="s">
        <v>18</v>
      </c>
      <c r="D4" s="9" t="s">
        <v>19</v>
      </c>
      <c r="E4" s="9" t="s">
        <v>20</v>
      </c>
      <c r="F4" s="9" t="s">
        <v>21</v>
      </c>
      <c r="G4" s="9" t="s">
        <v>22</v>
      </c>
      <c r="H4" s="9" t="s">
        <v>23</v>
      </c>
      <c r="I4" s="9" t="s">
        <v>24</v>
      </c>
      <c r="J4" s="57" t="s">
        <v>25</v>
      </c>
      <c r="L4" s="50" t="s">
        <v>28</v>
      </c>
      <c r="M4" s="51">
        <v>65.709999999999994</v>
      </c>
    </row>
    <row r="5" spans="2:16" x14ac:dyDescent="0.3">
      <c r="B5" s="32" t="s">
        <v>5</v>
      </c>
      <c r="C5" s="10" t="s">
        <v>27</v>
      </c>
      <c r="D5" s="10"/>
      <c r="E5" s="10"/>
      <c r="F5" s="10"/>
      <c r="G5" s="10"/>
      <c r="H5" s="10"/>
      <c r="I5" s="10"/>
      <c r="J5" s="33"/>
    </row>
    <row r="6" spans="2:16" x14ac:dyDescent="0.3">
      <c r="B6" s="32" t="s">
        <v>29</v>
      </c>
      <c r="C6" s="10" t="s">
        <v>27</v>
      </c>
      <c r="D6" s="10"/>
      <c r="E6" s="10"/>
      <c r="F6" s="10"/>
      <c r="G6" s="10"/>
      <c r="H6" s="10"/>
      <c r="I6" s="10"/>
      <c r="J6" s="33"/>
      <c r="L6" s="87" t="s">
        <v>30</v>
      </c>
      <c r="M6" s="87" t="s">
        <v>134</v>
      </c>
      <c r="N6" s="87" t="s">
        <v>135</v>
      </c>
      <c r="O6" s="87" t="s">
        <v>137</v>
      </c>
      <c r="P6" s="87" t="s">
        <v>138</v>
      </c>
    </row>
    <row r="7" spans="2:16" ht="26" x14ac:dyDescent="0.3">
      <c r="B7" s="32" t="s">
        <v>63</v>
      </c>
      <c r="C7" s="10" t="s">
        <v>27</v>
      </c>
      <c r="D7" s="10"/>
      <c r="E7" s="10"/>
      <c r="F7" s="10"/>
      <c r="G7" s="10"/>
      <c r="H7" s="10"/>
      <c r="I7" s="10"/>
      <c r="J7" s="33"/>
      <c r="L7" s="60" t="s">
        <v>32</v>
      </c>
      <c r="M7" s="14">
        <v>14</v>
      </c>
      <c r="N7" s="60">
        <v>47</v>
      </c>
      <c r="O7" s="60"/>
      <c r="P7" s="60"/>
    </row>
    <row r="8" spans="2:16" x14ac:dyDescent="0.3">
      <c r="B8" s="32" t="s">
        <v>61</v>
      </c>
      <c r="C8" s="10"/>
      <c r="D8" s="10"/>
      <c r="E8" s="10"/>
      <c r="F8" s="10"/>
      <c r="G8" s="10"/>
      <c r="H8" s="10"/>
      <c r="I8" s="10"/>
      <c r="J8" s="33"/>
      <c r="L8" s="88" t="s">
        <v>73</v>
      </c>
      <c r="M8" s="60">
        <v>9</v>
      </c>
      <c r="N8" s="60">
        <v>27</v>
      </c>
      <c r="O8" s="60">
        <v>1</v>
      </c>
      <c r="P8" s="60">
        <v>8</v>
      </c>
    </row>
    <row r="9" spans="2:16" x14ac:dyDescent="0.3">
      <c r="B9" s="34" t="s">
        <v>127</v>
      </c>
      <c r="C9" s="10">
        <v>8</v>
      </c>
      <c r="D9" s="10">
        <v>1</v>
      </c>
      <c r="E9" s="12">
        <f>C9*D9</f>
        <v>8</v>
      </c>
      <c r="F9" s="12">
        <f>M7</f>
        <v>14</v>
      </c>
      <c r="G9" s="12">
        <f t="shared" ref="G9" si="0">E9*F9</f>
        <v>112</v>
      </c>
      <c r="H9" s="38">
        <f t="shared" ref="H9" si="1">G9*0.05</f>
        <v>5.6000000000000005</v>
      </c>
      <c r="I9" s="12">
        <f>G9*0.1</f>
        <v>11.200000000000001</v>
      </c>
      <c r="J9" s="62">
        <f>G9*$M$2+H9*$M$3+I9*$M$4</f>
        <v>16241.064</v>
      </c>
      <c r="L9" s="88" t="s">
        <v>72</v>
      </c>
      <c r="M9" s="60">
        <v>5</v>
      </c>
      <c r="N9" s="60">
        <v>20</v>
      </c>
      <c r="O9" s="60">
        <v>4</v>
      </c>
      <c r="P9" s="60">
        <v>1</v>
      </c>
    </row>
    <row r="10" spans="2:16" x14ac:dyDescent="0.3">
      <c r="B10" s="34" t="s">
        <v>31</v>
      </c>
      <c r="C10" s="10" t="s">
        <v>60</v>
      </c>
      <c r="D10" s="10"/>
      <c r="E10" s="10"/>
      <c r="F10" s="10"/>
      <c r="G10" s="10"/>
      <c r="H10" s="10"/>
      <c r="I10" s="10"/>
      <c r="J10" s="33"/>
      <c r="L10" s="60" t="s">
        <v>33</v>
      </c>
      <c r="M10" s="14">
        <v>0</v>
      </c>
      <c r="N10" s="60"/>
      <c r="O10" s="60"/>
      <c r="P10" s="60"/>
    </row>
    <row r="11" spans="2:16" x14ac:dyDescent="0.3">
      <c r="B11" s="34" t="s">
        <v>65</v>
      </c>
      <c r="C11" s="10"/>
      <c r="D11" s="10"/>
      <c r="E11" s="12"/>
      <c r="F11" s="12"/>
      <c r="G11" s="12"/>
      <c r="H11" s="12"/>
      <c r="I11" s="12"/>
      <c r="J11" s="13"/>
    </row>
    <row r="12" spans="2:16" ht="15.5" x14ac:dyDescent="0.3">
      <c r="B12" s="15" t="s">
        <v>104</v>
      </c>
      <c r="C12" s="10">
        <v>3</v>
      </c>
      <c r="D12" s="16">
        <v>1</v>
      </c>
      <c r="E12" s="12">
        <f>C12*D12</f>
        <v>3</v>
      </c>
      <c r="F12" s="12">
        <f>M10</f>
        <v>0</v>
      </c>
      <c r="G12" s="12">
        <f t="shared" ref="G12" si="2">E12*F12</f>
        <v>0</v>
      </c>
      <c r="H12" s="12">
        <f t="shared" ref="H12" si="3">G12*0.05</f>
        <v>0</v>
      </c>
      <c r="I12" s="12">
        <f>G12*0.1</f>
        <v>0</v>
      </c>
      <c r="J12" s="66">
        <f>G12*$M$2+H12*$M$3+I12*$M$4</f>
        <v>0</v>
      </c>
    </row>
    <row r="13" spans="2:16" ht="29.25" customHeight="1" x14ac:dyDescent="0.3">
      <c r="B13" s="15" t="s">
        <v>76</v>
      </c>
      <c r="C13" s="10">
        <v>2</v>
      </c>
      <c r="D13" s="16">
        <v>1</v>
      </c>
      <c r="E13" s="12">
        <f t="shared" ref="E13:E23" si="4">C13*D13</f>
        <v>2</v>
      </c>
      <c r="F13" s="12">
        <v>0</v>
      </c>
      <c r="G13" s="12">
        <f>E13*F13</f>
        <v>0</v>
      </c>
      <c r="H13" s="12">
        <f>G13*0.05</f>
        <v>0</v>
      </c>
      <c r="I13" s="12">
        <f>G13*0.1</f>
        <v>0</v>
      </c>
      <c r="J13" s="66">
        <f>G13*$M$2+H13*$M$3+I13*$M$4</f>
        <v>0</v>
      </c>
      <c r="L13" s="27"/>
    </row>
    <row r="14" spans="2:16" ht="15.5" x14ac:dyDescent="0.3">
      <c r="B14" s="15" t="s">
        <v>105</v>
      </c>
      <c r="C14" s="10">
        <v>2</v>
      </c>
      <c r="D14" s="16">
        <v>1</v>
      </c>
      <c r="E14" s="12">
        <f>C14*D14</f>
        <v>2</v>
      </c>
      <c r="F14" s="12">
        <f>M10</f>
        <v>0</v>
      </c>
      <c r="G14" s="12">
        <f t="shared" ref="G14" si="5">E14*F14</f>
        <v>0</v>
      </c>
      <c r="H14" s="12">
        <f t="shared" ref="H14" si="6">G14*0.05</f>
        <v>0</v>
      </c>
      <c r="I14" s="12">
        <f>G14*0.1</f>
        <v>0</v>
      </c>
      <c r="J14" s="66">
        <f>G14*$M$2+H14*$M$3+I14*$M$4</f>
        <v>0</v>
      </c>
    </row>
    <row r="15" spans="2:16" ht="13.5" x14ac:dyDescent="0.3">
      <c r="B15" s="15" t="s">
        <v>83</v>
      </c>
      <c r="C15" s="10" t="s">
        <v>27</v>
      </c>
      <c r="D15" s="16"/>
      <c r="E15" s="12"/>
      <c r="F15" s="41"/>
      <c r="G15" s="41"/>
      <c r="H15" s="41"/>
      <c r="I15" s="41"/>
      <c r="J15" s="33"/>
      <c r="L15" s="55"/>
    </row>
    <row r="16" spans="2:16" ht="13.5" x14ac:dyDescent="0.3">
      <c r="B16" s="15" t="s">
        <v>84</v>
      </c>
      <c r="C16" s="10" t="s">
        <v>27</v>
      </c>
      <c r="D16" s="16"/>
      <c r="E16" s="12"/>
      <c r="F16" s="41"/>
      <c r="G16" s="41"/>
      <c r="H16" s="41"/>
      <c r="I16" s="41"/>
      <c r="J16" s="33"/>
      <c r="L16" s="55"/>
    </row>
    <row r="17" spans="2:12" ht="13.5" x14ac:dyDescent="0.3">
      <c r="B17" s="15" t="s">
        <v>92</v>
      </c>
      <c r="C17" s="10" t="s">
        <v>27</v>
      </c>
      <c r="D17" s="16"/>
      <c r="E17" s="12"/>
      <c r="F17" s="41"/>
      <c r="G17" s="41"/>
      <c r="H17" s="41"/>
      <c r="I17" s="41"/>
      <c r="J17" s="33"/>
      <c r="L17" s="55"/>
    </row>
    <row r="18" spans="2:12" x14ac:dyDescent="0.3">
      <c r="B18" s="15" t="s">
        <v>94</v>
      </c>
      <c r="C18" s="10" t="s">
        <v>27</v>
      </c>
      <c r="D18" s="16"/>
      <c r="E18" s="12"/>
      <c r="F18" s="12"/>
      <c r="G18" s="12"/>
      <c r="H18" s="12"/>
      <c r="I18" s="12"/>
      <c r="J18" s="13"/>
    </row>
    <row r="19" spans="2:12" ht="28.5" x14ac:dyDescent="0.3">
      <c r="B19" s="15" t="s">
        <v>108</v>
      </c>
      <c r="C19" s="10" t="s">
        <v>27</v>
      </c>
      <c r="D19" s="16"/>
      <c r="E19" s="12"/>
      <c r="F19" s="41"/>
      <c r="G19" s="41"/>
      <c r="H19" s="41"/>
      <c r="I19" s="41"/>
      <c r="J19" s="33"/>
      <c r="L19" s="55"/>
    </row>
    <row r="20" spans="2:12" ht="13.5" x14ac:dyDescent="0.3">
      <c r="B20" s="15" t="s">
        <v>91</v>
      </c>
      <c r="C20" s="10" t="s">
        <v>27</v>
      </c>
      <c r="D20" s="16"/>
      <c r="E20" s="12"/>
      <c r="F20" s="41"/>
      <c r="G20" s="41"/>
      <c r="H20" s="41"/>
      <c r="I20" s="41"/>
      <c r="J20" s="33"/>
      <c r="L20" s="55"/>
    </row>
    <row r="21" spans="2:12" ht="13.5" x14ac:dyDescent="0.3">
      <c r="B21" s="15" t="s">
        <v>85</v>
      </c>
      <c r="C21" s="10" t="s">
        <v>27</v>
      </c>
      <c r="D21" s="16"/>
      <c r="E21" s="12"/>
      <c r="F21" s="41"/>
      <c r="G21" s="41"/>
      <c r="H21" s="41"/>
      <c r="I21" s="41"/>
      <c r="J21" s="33"/>
      <c r="L21" s="55"/>
    </row>
    <row r="22" spans="2:12" ht="13.5" x14ac:dyDescent="0.3">
      <c r="B22" s="15" t="s">
        <v>86</v>
      </c>
      <c r="C22" s="10" t="s">
        <v>27</v>
      </c>
      <c r="D22" s="16"/>
      <c r="E22" s="12"/>
      <c r="F22" s="41"/>
      <c r="G22" s="41"/>
      <c r="H22" s="41"/>
      <c r="I22" s="41"/>
      <c r="J22" s="33"/>
      <c r="L22" s="55"/>
    </row>
    <row r="23" spans="2:12" ht="15.5" x14ac:dyDescent="0.3">
      <c r="B23" s="15" t="s">
        <v>107</v>
      </c>
      <c r="C23" s="10">
        <v>2</v>
      </c>
      <c r="D23" s="16">
        <v>1</v>
      </c>
      <c r="E23" s="12">
        <f t="shared" si="4"/>
        <v>2</v>
      </c>
      <c r="F23" s="12">
        <v>0</v>
      </c>
      <c r="G23" s="12">
        <f t="shared" ref="G23" si="7">E23*F23</f>
        <v>0</v>
      </c>
      <c r="H23" s="12">
        <f t="shared" ref="H23" si="8">G23*0.05</f>
        <v>0</v>
      </c>
      <c r="I23" s="12">
        <f>G23*0.1</f>
        <v>0</v>
      </c>
      <c r="J23" s="13">
        <f t="shared" ref="J23" si="9">G23*$M$2+H23*$M$3+I23*$M$4</f>
        <v>0</v>
      </c>
      <c r="L23" s="27"/>
    </row>
    <row r="24" spans="2:12" ht="15.5" x14ac:dyDescent="0.3">
      <c r="B24" s="15" t="s">
        <v>147</v>
      </c>
      <c r="C24" s="10" t="s">
        <v>27</v>
      </c>
      <c r="D24" s="16"/>
      <c r="E24" s="12"/>
      <c r="F24" s="12"/>
      <c r="G24" s="12"/>
      <c r="H24" s="38"/>
      <c r="I24" s="38"/>
      <c r="J24" s="33"/>
    </row>
    <row r="25" spans="2:12" ht="13.5" x14ac:dyDescent="0.3">
      <c r="B25" s="15" t="s">
        <v>87</v>
      </c>
      <c r="C25" s="10" t="s">
        <v>27</v>
      </c>
      <c r="D25" s="16"/>
      <c r="E25" s="12"/>
      <c r="F25" s="41"/>
      <c r="G25" s="41"/>
      <c r="H25" s="41"/>
      <c r="I25" s="41"/>
      <c r="J25" s="33"/>
      <c r="L25" s="55"/>
    </row>
    <row r="26" spans="2:12" ht="13.5" x14ac:dyDescent="0.3">
      <c r="B26" s="15" t="s">
        <v>88</v>
      </c>
      <c r="C26" s="10" t="s">
        <v>27</v>
      </c>
      <c r="D26" s="16"/>
      <c r="E26" s="12"/>
      <c r="F26" s="41"/>
      <c r="G26" s="41"/>
      <c r="H26" s="41"/>
      <c r="I26" s="41"/>
      <c r="J26" s="33"/>
      <c r="L26" s="55"/>
    </row>
    <row r="27" spans="2:12" ht="28.5" x14ac:dyDescent="0.3">
      <c r="B27" s="15" t="s">
        <v>158</v>
      </c>
      <c r="C27" s="10">
        <f>2+2</f>
        <v>4</v>
      </c>
      <c r="D27" s="16">
        <v>2</v>
      </c>
      <c r="E27" s="12">
        <f>C27*D27</f>
        <v>8</v>
      </c>
      <c r="F27" s="12">
        <f>M7</f>
        <v>14</v>
      </c>
      <c r="G27" s="12">
        <f>E27*F27</f>
        <v>112</v>
      </c>
      <c r="H27" s="38">
        <f>G27*0.05</f>
        <v>5.6000000000000005</v>
      </c>
      <c r="I27" s="38">
        <f>G27*0.1</f>
        <v>11.200000000000001</v>
      </c>
      <c r="J27" s="62">
        <f>G27*$M$2+H27*$M$3+I27*$M$4</f>
        <v>16241.064</v>
      </c>
    </row>
    <row r="28" spans="2:12" ht="44" x14ac:dyDescent="0.3">
      <c r="B28" s="15" t="s">
        <v>159</v>
      </c>
      <c r="C28" s="10">
        <f>25+2</f>
        <v>27</v>
      </c>
      <c r="D28" s="16">
        <v>1</v>
      </c>
      <c r="E28" s="12">
        <f>C28*D28</f>
        <v>27</v>
      </c>
      <c r="F28" s="38">
        <f>0.1*M8</f>
        <v>0.9</v>
      </c>
      <c r="G28" s="12">
        <f>E28*F28</f>
        <v>24.3</v>
      </c>
      <c r="H28" s="12">
        <f>G28*0.05</f>
        <v>1.2150000000000001</v>
      </c>
      <c r="I28" s="12">
        <f>G28*0.1</f>
        <v>2.4300000000000002</v>
      </c>
      <c r="J28" s="62">
        <f>G28*$M$2+H28*$M$3+I28*$M$4</f>
        <v>3523.7308499999999</v>
      </c>
    </row>
    <row r="29" spans="2:12" ht="13.5" x14ac:dyDescent="0.3">
      <c r="B29" s="15" t="s">
        <v>89</v>
      </c>
      <c r="C29" s="10" t="s">
        <v>27</v>
      </c>
      <c r="D29" s="16"/>
      <c r="E29" s="12"/>
      <c r="F29" s="41"/>
      <c r="G29" s="41"/>
      <c r="H29" s="41"/>
      <c r="I29" s="41"/>
      <c r="J29" s="33"/>
      <c r="L29" s="55"/>
    </row>
    <row r="30" spans="2:12" ht="13.5" x14ac:dyDescent="0.3">
      <c r="B30" s="89" t="s">
        <v>153</v>
      </c>
      <c r="C30" s="90">
        <v>2</v>
      </c>
      <c r="D30" s="90">
        <v>4</v>
      </c>
      <c r="E30" s="91">
        <f t="shared" ref="E30:E31" si="10">C30*D30</f>
        <v>8</v>
      </c>
      <c r="F30" s="92">
        <v>14</v>
      </c>
      <c r="G30" s="92">
        <f>E30*F30</f>
        <v>112</v>
      </c>
      <c r="H30" s="92">
        <f>G30*0.05</f>
        <v>5.6000000000000005</v>
      </c>
      <c r="I30" s="92">
        <f>G30*0.1</f>
        <v>11.200000000000001</v>
      </c>
      <c r="J30" s="93">
        <f>G30*$M$2+H30*$M$3+I30*$M$4</f>
        <v>16241.064</v>
      </c>
      <c r="L30" s="55"/>
    </row>
    <row r="31" spans="2:12" ht="13.5" x14ac:dyDescent="0.3">
      <c r="B31" s="89" t="s">
        <v>154</v>
      </c>
      <c r="C31" s="90">
        <v>0.5</v>
      </c>
      <c r="D31" s="90">
        <v>26</v>
      </c>
      <c r="E31" s="94">
        <f t="shared" si="10"/>
        <v>13</v>
      </c>
      <c r="F31" s="92">
        <v>14</v>
      </c>
      <c r="G31" s="92">
        <f t="shared" ref="G31" si="11">E31*F31</f>
        <v>182</v>
      </c>
      <c r="H31" s="92">
        <f t="shared" ref="H31" si="12">G31*0.05</f>
        <v>9.1</v>
      </c>
      <c r="I31" s="92">
        <f t="shared" ref="I31" si="13">G31*0.1</f>
        <v>18.2</v>
      </c>
      <c r="J31" s="93">
        <f>G31*$M$2+H31*$M$3+I31*$M$4</f>
        <v>26391.728999999999</v>
      </c>
      <c r="L31" s="55"/>
    </row>
    <row r="32" spans="2:12" ht="13.5" x14ac:dyDescent="0.35">
      <c r="B32" s="69" t="s">
        <v>6</v>
      </c>
      <c r="C32" s="35"/>
      <c r="D32" s="35"/>
      <c r="E32" s="36"/>
      <c r="F32" s="36"/>
      <c r="G32" s="116">
        <f>ROUND(SUM(G9:I31), 0)</f>
        <v>624</v>
      </c>
      <c r="H32" s="117"/>
      <c r="I32" s="118"/>
      <c r="J32" s="64">
        <f>SUM(J9:J31)</f>
        <v>78638.651849999995</v>
      </c>
    </row>
    <row r="33" spans="2:10" x14ac:dyDescent="0.3">
      <c r="B33" s="32" t="s">
        <v>62</v>
      </c>
      <c r="C33" s="10"/>
      <c r="D33" s="10"/>
      <c r="E33" s="10"/>
      <c r="F33" s="10"/>
      <c r="G33" s="10"/>
      <c r="H33" s="10"/>
      <c r="I33" s="10"/>
      <c r="J33" s="33"/>
    </row>
    <row r="34" spans="2:10" x14ac:dyDescent="0.3">
      <c r="B34" s="34" t="s">
        <v>127</v>
      </c>
      <c r="C34" s="10" t="s">
        <v>132</v>
      </c>
      <c r="D34" s="16"/>
      <c r="E34" s="12"/>
      <c r="F34" s="12"/>
      <c r="G34" s="12"/>
      <c r="H34" s="38"/>
      <c r="I34" s="38"/>
      <c r="J34" s="62"/>
    </row>
    <row r="35" spans="2:10" x14ac:dyDescent="0.3">
      <c r="B35" s="34" t="s">
        <v>67</v>
      </c>
      <c r="C35" s="10" t="s">
        <v>64</v>
      </c>
      <c r="D35" s="10"/>
      <c r="E35" s="12"/>
      <c r="F35" s="12"/>
      <c r="G35" s="12"/>
      <c r="H35" s="12"/>
      <c r="I35" s="12"/>
      <c r="J35" s="13"/>
    </row>
    <row r="36" spans="2:10" x14ac:dyDescent="0.3">
      <c r="B36" s="34" t="s">
        <v>48</v>
      </c>
      <c r="C36" s="10" t="s">
        <v>70</v>
      </c>
      <c r="D36" s="10"/>
      <c r="E36" s="12"/>
      <c r="F36" s="12"/>
      <c r="G36" s="12"/>
      <c r="H36" s="12"/>
      <c r="I36" s="12"/>
      <c r="J36" s="13"/>
    </row>
    <row r="37" spans="2:10" x14ac:dyDescent="0.3">
      <c r="B37" s="34" t="s">
        <v>55</v>
      </c>
      <c r="C37" s="10" t="s">
        <v>64</v>
      </c>
      <c r="D37" s="10"/>
      <c r="E37" s="12"/>
      <c r="F37" s="12"/>
      <c r="G37" s="12"/>
      <c r="H37" s="12"/>
      <c r="I37" s="12"/>
      <c r="J37" s="13"/>
    </row>
    <row r="38" spans="2:10" x14ac:dyDescent="0.3">
      <c r="B38" s="34" t="s">
        <v>69</v>
      </c>
      <c r="C38" s="10"/>
      <c r="D38" s="10"/>
      <c r="E38" s="12"/>
      <c r="F38" s="12"/>
      <c r="G38" s="12"/>
      <c r="H38" s="12"/>
      <c r="I38" s="12"/>
      <c r="J38" s="13"/>
    </row>
    <row r="39" spans="2:10" x14ac:dyDescent="0.3">
      <c r="B39" s="53" t="s">
        <v>71</v>
      </c>
      <c r="C39" s="10"/>
      <c r="D39" s="16"/>
      <c r="E39" s="12"/>
      <c r="F39" s="12"/>
      <c r="G39" s="12"/>
      <c r="H39" s="38"/>
      <c r="I39" s="38"/>
      <c r="J39" s="33"/>
    </row>
    <row r="40" spans="2:10" ht="15.5" x14ac:dyDescent="0.3">
      <c r="B40" s="54" t="s">
        <v>118</v>
      </c>
      <c r="C40" s="10">
        <v>8.25</v>
      </c>
      <c r="D40" s="16">
        <v>365</v>
      </c>
      <c r="E40" s="41">
        <f>C40*D40</f>
        <v>3011.25</v>
      </c>
      <c r="F40" s="12">
        <f>M7</f>
        <v>14</v>
      </c>
      <c r="G40" s="41">
        <f t="shared" ref="G40:G42" si="14">E40*F40</f>
        <v>42157.5</v>
      </c>
      <c r="H40" s="41">
        <f t="shared" ref="H40" si="15">G40*0.05</f>
        <v>2107.875</v>
      </c>
      <c r="I40" s="41">
        <f t="shared" ref="I40:I42" si="16">G40*0.1</f>
        <v>4215.75</v>
      </c>
      <c r="J40" s="62">
        <f t="shared" ref="J40:J42" si="17">G40*$M$2+H40*$M$3+I40*$M$4</f>
        <v>6113237.9962499999</v>
      </c>
    </row>
    <row r="41" spans="2:10" ht="15.5" x14ac:dyDescent="0.3">
      <c r="B41" s="54" t="s">
        <v>116</v>
      </c>
      <c r="C41" s="10">
        <v>24</v>
      </c>
      <c r="D41" s="16">
        <v>1</v>
      </c>
      <c r="E41" s="12">
        <f t="shared" ref="E41:E57" si="18">C41*D41</f>
        <v>24</v>
      </c>
      <c r="F41" s="12">
        <f>M7</f>
        <v>14</v>
      </c>
      <c r="G41" s="12">
        <f t="shared" si="14"/>
        <v>336</v>
      </c>
      <c r="H41" s="38">
        <f>G41*0.05</f>
        <v>16.8</v>
      </c>
      <c r="I41" s="38">
        <f t="shared" si="16"/>
        <v>33.6</v>
      </c>
      <c r="J41" s="62">
        <f t="shared" si="17"/>
        <v>48723.192000000003</v>
      </c>
    </row>
    <row r="42" spans="2:10" x14ac:dyDescent="0.3">
      <c r="B42" s="54" t="s">
        <v>56</v>
      </c>
      <c r="C42" s="10">
        <v>40</v>
      </c>
      <c r="D42" s="16">
        <v>1</v>
      </c>
      <c r="E42" s="12">
        <f t="shared" si="18"/>
        <v>40</v>
      </c>
      <c r="F42" s="12">
        <f>M7</f>
        <v>14</v>
      </c>
      <c r="G42" s="12">
        <f t="shared" si="14"/>
        <v>560</v>
      </c>
      <c r="H42" s="12">
        <f>G42*0.05</f>
        <v>28</v>
      </c>
      <c r="I42" s="12">
        <f t="shared" si="16"/>
        <v>56</v>
      </c>
      <c r="J42" s="62">
        <f t="shared" si="17"/>
        <v>81205.319999999992</v>
      </c>
    </row>
    <row r="43" spans="2:10" x14ac:dyDescent="0.3">
      <c r="B43" s="95" t="s">
        <v>149</v>
      </c>
      <c r="C43" s="92">
        <v>7.4</v>
      </c>
      <c r="D43" s="92">
        <v>26</v>
      </c>
      <c r="E43" s="96">
        <f t="shared" ref="E43:E46" si="19">C43*D43</f>
        <v>192.4</v>
      </c>
      <c r="F43" s="92">
        <v>14</v>
      </c>
      <c r="G43" s="92">
        <f t="shared" ref="G43:G46" si="20">E43*F43</f>
        <v>2693.6</v>
      </c>
      <c r="H43" s="92">
        <f t="shared" ref="H43:H46" si="21">G43*0.05</f>
        <v>134.68</v>
      </c>
      <c r="I43" s="92">
        <f t="shared" ref="I43:I46" si="22">G43*0.1</f>
        <v>269.36</v>
      </c>
      <c r="J43" s="93">
        <f>G43*$M$2+H43*$M$3+I43*$M$4</f>
        <v>390597.58919999999</v>
      </c>
    </row>
    <row r="44" spans="2:10" x14ac:dyDescent="0.3">
      <c r="B44" s="95" t="s">
        <v>150</v>
      </c>
      <c r="C44" s="92">
        <v>9.8000000000000007</v>
      </c>
      <c r="D44" s="92">
        <v>26</v>
      </c>
      <c r="E44" s="96">
        <f t="shared" si="19"/>
        <v>254.8</v>
      </c>
      <c r="F44" s="92">
        <v>0</v>
      </c>
      <c r="G44" s="92">
        <f t="shared" si="20"/>
        <v>0</v>
      </c>
      <c r="H44" s="92">
        <f t="shared" si="21"/>
        <v>0</v>
      </c>
      <c r="I44" s="92">
        <f t="shared" si="22"/>
        <v>0</v>
      </c>
      <c r="J44" s="93">
        <f>G44*$M$2+H44*$M$3+I44*$M$4</f>
        <v>0</v>
      </c>
    </row>
    <row r="45" spans="2:10" x14ac:dyDescent="0.3">
      <c r="B45" s="95" t="s">
        <v>151</v>
      </c>
      <c r="C45" s="92">
        <v>11.6</v>
      </c>
      <c r="D45" s="92">
        <v>26</v>
      </c>
      <c r="E45" s="96">
        <f t="shared" si="19"/>
        <v>301.59999999999997</v>
      </c>
      <c r="F45" s="92">
        <v>0</v>
      </c>
      <c r="G45" s="92">
        <f t="shared" si="20"/>
        <v>0</v>
      </c>
      <c r="H45" s="92">
        <f t="shared" si="21"/>
        <v>0</v>
      </c>
      <c r="I45" s="92">
        <f t="shared" si="22"/>
        <v>0</v>
      </c>
      <c r="J45" s="93">
        <f>G45*$M$2+H45*$M$3+I45*$M$4</f>
        <v>0</v>
      </c>
    </row>
    <row r="46" spans="2:10" ht="26" x14ac:dyDescent="0.3">
      <c r="B46" s="95" t="s">
        <v>152</v>
      </c>
      <c r="C46" s="92">
        <v>40</v>
      </c>
      <c r="D46" s="92">
        <v>1</v>
      </c>
      <c r="E46" s="97">
        <f t="shared" si="19"/>
        <v>40</v>
      </c>
      <c r="F46" s="92">
        <v>14</v>
      </c>
      <c r="G46" s="92">
        <f t="shared" si="20"/>
        <v>560</v>
      </c>
      <c r="H46" s="92">
        <f t="shared" si="21"/>
        <v>28</v>
      </c>
      <c r="I46" s="92">
        <f t="shared" si="22"/>
        <v>56</v>
      </c>
      <c r="J46" s="93">
        <f>G46*$M$2+H46*$M$3+I46*$M$4</f>
        <v>81205.319999999992</v>
      </c>
    </row>
    <row r="47" spans="2:10" x14ac:dyDescent="0.3">
      <c r="B47" s="53" t="s">
        <v>142</v>
      </c>
      <c r="C47" s="10"/>
      <c r="D47" s="16"/>
      <c r="E47" s="12"/>
      <c r="F47" s="12"/>
      <c r="G47" s="12"/>
      <c r="H47" s="38"/>
      <c r="I47" s="38"/>
      <c r="J47" s="33"/>
    </row>
    <row r="48" spans="2:10" ht="15.5" x14ac:dyDescent="0.3">
      <c r="B48" s="54" t="s">
        <v>115</v>
      </c>
      <c r="C48" s="10">
        <v>0.5</v>
      </c>
      <c r="D48" s="16">
        <v>365</v>
      </c>
      <c r="E48" s="38">
        <f>C48*D48</f>
        <v>182.5</v>
      </c>
      <c r="F48" s="12">
        <f>M9</f>
        <v>5</v>
      </c>
      <c r="G48" s="38">
        <f t="shared" ref="G48:G49" si="23">E48*F48</f>
        <v>912.5</v>
      </c>
      <c r="H48" s="41">
        <f>G48*0.05</f>
        <v>45.625</v>
      </c>
      <c r="I48" s="41">
        <f t="shared" ref="I48:I50" si="24">G48*0.1</f>
        <v>91.25</v>
      </c>
      <c r="J48" s="62">
        <f t="shared" ref="J48:J50" si="25">G48*$M$2+H48*$M$3+I48*$M$4</f>
        <v>132321.16875000001</v>
      </c>
    </row>
    <row r="49" spans="2:12" ht="15.5" x14ac:dyDescent="0.3">
      <c r="B49" s="54" t="s">
        <v>114</v>
      </c>
      <c r="C49" s="10">
        <v>1</v>
      </c>
      <c r="D49" s="16">
        <v>365</v>
      </c>
      <c r="E49" s="12">
        <f t="shared" si="18"/>
        <v>365</v>
      </c>
      <c r="F49" s="12">
        <f>O9</f>
        <v>4</v>
      </c>
      <c r="G49" s="12">
        <f t="shared" si="23"/>
        <v>1460</v>
      </c>
      <c r="H49" s="38">
        <f>G49*0.05</f>
        <v>73</v>
      </c>
      <c r="I49" s="12">
        <f>G49*0.1</f>
        <v>146</v>
      </c>
      <c r="J49" s="62">
        <f t="shared" si="25"/>
        <v>211713.87</v>
      </c>
    </row>
    <row r="50" spans="2:12" ht="28.5" x14ac:dyDescent="0.3">
      <c r="B50" s="54" t="s">
        <v>113</v>
      </c>
      <c r="C50" s="10">
        <v>0.5</v>
      </c>
      <c r="D50" s="16">
        <v>365</v>
      </c>
      <c r="E50" s="38">
        <f>C50*D50</f>
        <v>182.5</v>
      </c>
      <c r="F50" s="12">
        <f>O9</f>
        <v>4</v>
      </c>
      <c r="G50" s="38">
        <f>E50*F50</f>
        <v>730</v>
      </c>
      <c r="H50" s="41">
        <f>G50*0.05</f>
        <v>36.5</v>
      </c>
      <c r="I50" s="41">
        <f t="shared" si="24"/>
        <v>73</v>
      </c>
      <c r="J50" s="62">
        <f t="shared" si="25"/>
        <v>105856.935</v>
      </c>
    </row>
    <row r="51" spans="2:12" x14ac:dyDescent="0.3">
      <c r="B51" s="53" t="s">
        <v>73</v>
      </c>
      <c r="C51" s="10"/>
      <c r="D51" s="16"/>
      <c r="E51" s="12"/>
      <c r="F51" s="12"/>
      <c r="G51" s="12"/>
      <c r="H51" s="38"/>
      <c r="I51" s="38"/>
      <c r="J51" s="33"/>
    </row>
    <row r="52" spans="2:12" x14ac:dyDescent="0.3">
      <c r="B52" s="54" t="s">
        <v>74</v>
      </c>
      <c r="C52" s="10">
        <v>0.5</v>
      </c>
      <c r="D52" s="16">
        <v>365</v>
      </c>
      <c r="E52" s="41">
        <f t="shared" ref="E52" si="26">C52*D52</f>
        <v>182.5</v>
      </c>
      <c r="F52" s="12">
        <f>M8</f>
        <v>9</v>
      </c>
      <c r="G52" s="12">
        <f t="shared" ref="G52" si="27">E52*F52</f>
        <v>1642.5</v>
      </c>
      <c r="H52" s="12">
        <f>G52*0.05</f>
        <v>82.125</v>
      </c>
      <c r="I52" s="12">
        <f>G52*0.1</f>
        <v>164.25</v>
      </c>
      <c r="J52" s="62">
        <f t="shared" ref="J52:J53" si="28">G52*$M$2+H52*$M$3+I52*$M$4</f>
        <v>238178.10374999998</v>
      </c>
      <c r="L52" s="24"/>
    </row>
    <row r="53" spans="2:12" ht="15.5" x14ac:dyDescent="0.3">
      <c r="B53" s="54" t="s">
        <v>112</v>
      </c>
      <c r="C53" s="10">
        <v>0.5</v>
      </c>
      <c r="D53" s="16">
        <v>365</v>
      </c>
      <c r="E53" s="41">
        <f>C53*D53</f>
        <v>182.5</v>
      </c>
      <c r="F53" s="12">
        <f>M8</f>
        <v>9</v>
      </c>
      <c r="G53" s="12">
        <f>E53*F53</f>
        <v>1642.5</v>
      </c>
      <c r="H53" s="12">
        <f>G53*0.05</f>
        <v>82.125</v>
      </c>
      <c r="I53" s="12">
        <f t="shared" ref="I53" si="29">G53*0.1</f>
        <v>164.25</v>
      </c>
      <c r="J53" s="62">
        <f t="shared" si="28"/>
        <v>238178.10374999998</v>
      </c>
      <c r="L53" s="24"/>
    </row>
    <row r="54" spans="2:12" ht="41.5" x14ac:dyDescent="0.3">
      <c r="B54" s="54" t="s">
        <v>111</v>
      </c>
      <c r="C54" s="10" t="s">
        <v>27</v>
      </c>
      <c r="D54" s="16"/>
      <c r="E54" s="12"/>
      <c r="F54" s="12"/>
      <c r="G54" s="12"/>
      <c r="H54" s="38"/>
      <c r="I54" s="38"/>
      <c r="J54" s="33"/>
      <c r="L54" s="24"/>
    </row>
    <row r="55" spans="2:12" x14ac:dyDescent="0.3">
      <c r="B55" s="34" t="s">
        <v>68</v>
      </c>
      <c r="C55" s="10">
        <v>1.5</v>
      </c>
      <c r="D55" s="10">
        <v>52</v>
      </c>
      <c r="E55" s="12">
        <f>C55*D55</f>
        <v>78</v>
      </c>
      <c r="F55" s="12">
        <f>M7</f>
        <v>14</v>
      </c>
      <c r="G55" s="12">
        <f>E55*F55</f>
        <v>1092</v>
      </c>
      <c r="H55" s="38">
        <f t="shared" ref="H55:H57" si="30">G55*0.05</f>
        <v>54.6</v>
      </c>
      <c r="I55" s="38">
        <f t="shared" ref="I55:I57" si="31">G55*0.1</f>
        <v>109.2</v>
      </c>
      <c r="J55" s="62">
        <f t="shared" ref="J55:J57" si="32">G55*$M$2+H55*$M$3+I55*$M$4</f>
        <v>158350.37400000001</v>
      </c>
    </row>
    <row r="56" spans="2:12" x14ac:dyDescent="0.3">
      <c r="B56" s="34" t="s">
        <v>57</v>
      </c>
      <c r="C56" s="10">
        <v>1</v>
      </c>
      <c r="D56" s="10">
        <v>2</v>
      </c>
      <c r="E56" s="12">
        <f>C56*D56</f>
        <v>2</v>
      </c>
      <c r="F56" s="12">
        <f>M7</f>
        <v>14</v>
      </c>
      <c r="G56" s="12">
        <f>E56*F56</f>
        <v>28</v>
      </c>
      <c r="H56" s="38">
        <f t="shared" si="30"/>
        <v>1.4000000000000001</v>
      </c>
      <c r="I56" s="38">
        <f t="shared" si="31"/>
        <v>2.8000000000000003</v>
      </c>
      <c r="J56" s="62">
        <f t="shared" si="32"/>
        <v>4060.2660000000001</v>
      </c>
    </row>
    <row r="57" spans="2:12" x14ac:dyDescent="0.3">
      <c r="B57" s="34" t="s">
        <v>58</v>
      </c>
      <c r="C57" s="10">
        <v>32</v>
      </c>
      <c r="D57" s="10">
        <v>1</v>
      </c>
      <c r="E57" s="12">
        <f t="shared" si="18"/>
        <v>32</v>
      </c>
      <c r="F57" s="12">
        <f>M7</f>
        <v>14</v>
      </c>
      <c r="G57" s="12">
        <f t="shared" ref="G57" si="33">E57*F57</f>
        <v>448</v>
      </c>
      <c r="H57" s="38">
        <f t="shared" si="30"/>
        <v>22.400000000000002</v>
      </c>
      <c r="I57" s="38">
        <f t="shared" si="31"/>
        <v>44.800000000000004</v>
      </c>
      <c r="J57" s="62">
        <f t="shared" si="32"/>
        <v>64964.256000000001</v>
      </c>
    </row>
    <row r="58" spans="2:12" x14ac:dyDescent="0.3">
      <c r="B58" s="34" t="s">
        <v>59</v>
      </c>
      <c r="C58" s="10" t="s">
        <v>27</v>
      </c>
      <c r="D58" s="10"/>
      <c r="E58" s="12"/>
      <c r="F58" s="12"/>
      <c r="G58" s="12"/>
      <c r="H58" s="12"/>
      <c r="I58" s="12"/>
      <c r="J58" s="13"/>
    </row>
    <row r="59" spans="2:12" ht="13.5" x14ac:dyDescent="0.35">
      <c r="B59" s="69" t="s">
        <v>54</v>
      </c>
      <c r="C59" s="35"/>
      <c r="D59" s="35"/>
      <c r="E59" s="36"/>
      <c r="F59" s="36"/>
      <c r="G59" s="116">
        <f>ROUND(SUM(G34:I58), 0)</f>
        <v>62402</v>
      </c>
      <c r="H59" s="117"/>
      <c r="I59" s="118"/>
      <c r="J59" s="64">
        <f>SUM(J34:J58)</f>
        <v>7868592.4946999997</v>
      </c>
    </row>
    <row r="60" spans="2:12" ht="36" customHeight="1" x14ac:dyDescent="0.3">
      <c r="B60" s="21" t="s">
        <v>128</v>
      </c>
      <c r="C60" s="35"/>
      <c r="D60" s="22"/>
      <c r="E60" s="21"/>
      <c r="F60" s="22"/>
      <c r="G60" s="119">
        <f>ROUND(G32+G59, -2)</f>
        <v>63000</v>
      </c>
      <c r="H60" s="119"/>
      <c r="I60" s="119"/>
      <c r="J60" s="63">
        <f>ROUND(J32+J59,-4)</f>
        <v>7950000</v>
      </c>
    </row>
    <row r="61" spans="2:12" ht="15" x14ac:dyDescent="0.3">
      <c r="B61" s="21" t="s">
        <v>129</v>
      </c>
      <c r="C61" s="35"/>
      <c r="D61" s="22"/>
      <c r="E61" s="21"/>
      <c r="F61" s="22"/>
      <c r="G61" s="70"/>
      <c r="H61" s="70"/>
      <c r="I61" s="70"/>
      <c r="J61" s="67">
        <v>0</v>
      </c>
      <c r="K61" s="24"/>
    </row>
    <row r="62" spans="2:12" ht="15" x14ac:dyDescent="0.3">
      <c r="B62" s="21" t="s">
        <v>130</v>
      </c>
      <c r="C62" s="35"/>
      <c r="D62" s="22"/>
      <c r="E62" s="21"/>
      <c r="F62" s="22"/>
      <c r="G62" s="70"/>
      <c r="H62" s="70"/>
      <c r="I62" s="70"/>
      <c r="J62" s="63">
        <f>J60+J61</f>
        <v>7950000</v>
      </c>
      <c r="K62" s="24"/>
    </row>
    <row r="63" spans="2:12" x14ac:dyDescent="0.3">
      <c r="B63" s="58"/>
      <c r="C63" s="23"/>
      <c r="D63" s="19"/>
      <c r="E63" s="19"/>
      <c r="F63" s="20"/>
      <c r="G63" s="24"/>
      <c r="K63" s="24"/>
    </row>
    <row r="64" spans="2:12" x14ac:dyDescent="0.3">
      <c r="B64" s="18"/>
      <c r="C64" s="23"/>
      <c r="D64" s="19"/>
      <c r="E64" s="19"/>
      <c r="F64" s="20"/>
      <c r="G64" s="24"/>
      <c r="K64" s="24"/>
    </row>
    <row r="65" spans="2:10" ht="12.75" customHeight="1" x14ac:dyDescent="0.3">
      <c r="B65" s="98" t="s">
        <v>53</v>
      </c>
    </row>
    <row r="66" spans="2:10" ht="40.5" customHeight="1" x14ac:dyDescent="0.3">
      <c r="B66" s="112" t="s">
        <v>145</v>
      </c>
      <c r="C66" s="112"/>
      <c r="D66" s="112"/>
      <c r="E66" s="112"/>
      <c r="F66" s="112"/>
      <c r="G66" s="112"/>
      <c r="H66" s="112"/>
      <c r="I66" s="112"/>
      <c r="J66" s="112"/>
    </row>
    <row r="67" spans="2:10" ht="39" customHeight="1" x14ac:dyDescent="0.3">
      <c r="B67" s="120" t="s">
        <v>160</v>
      </c>
      <c r="C67" s="120"/>
      <c r="D67" s="120"/>
      <c r="E67" s="120"/>
      <c r="F67" s="120"/>
      <c r="G67" s="120"/>
      <c r="H67" s="120"/>
      <c r="I67" s="120"/>
      <c r="J67" s="120"/>
    </row>
    <row r="68" spans="2:10" x14ac:dyDescent="0.3">
      <c r="B68" s="112" t="s">
        <v>103</v>
      </c>
      <c r="C68" s="112"/>
      <c r="D68" s="112"/>
      <c r="E68" s="112"/>
      <c r="F68" s="112"/>
      <c r="G68" s="112"/>
      <c r="H68" s="112"/>
      <c r="I68" s="112"/>
      <c r="J68" s="112"/>
    </row>
    <row r="69" spans="2:10" x14ac:dyDescent="0.3">
      <c r="B69" s="112" t="s">
        <v>139</v>
      </c>
      <c r="C69" s="121"/>
      <c r="D69" s="121"/>
      <c r="E69" s="121"/>
      <c r="F69" s="121"/>
      <c r="G69" s="121"/>
      <c r="H69" s="121"/>
      <c r="I69" s="121"/>
      <c r="J69" s="121"/>
    </row>
    <row r="70" spans="2:10" x14ac:dyDescent="0.3">
      <c r="B70" s="112" t="s">
        <v>106</v>
      </c>
      <c r="C70" s="112"/>
      <c r="D70" s="112"/>
      <c r="E70" s="112"/>
      <c r="F70" s="112"/>
      <c r="G70" s="112"/>
      <c r="H70" s="112"/>
      <c r="I70" s="112"/>
      <c r="J70" s="112"/>
    </row>
    <row r="71" spans="2:10" x14ac:dyDescent="0.3">
      <c r="B71" s="112" t="s">
        <v>109</v>
      </c>
      <c r="C71" s="112"/>
      <c r="D71" s="112"/>
      <c r="E71" s="112"/>
      <c r="F71" s="112"/>
      <c r="G71" s="112"/>
      <c r="H71" s="112"/>
      <c r="I71" s="112"/>
      <c r="J71" s="112"/>
    </row>
    <row r="72" spans="2:10" x14ac:dyDescent="0.3">
      <c r="B72" s="112" t="s">
        <v>131</v>
      </c>
      <c r="C72" s="112"/>
      <c r="D72" s="112"/>
      <c r="E72" s="112"/>
      <c r="F72" s="112"/>
      <c r="G72" s="112"/>
      <c r="H72" s="112"/>
      <c r="I72" s="112"/>
      <c r="J72" s="112"/>
    </row>
    <row r="73" spans="2:10" x14ac:dyDescent="0.3">
      <c r="B73" s="112" t="s">
        <v>146</v>
      </c>
      <c r="C73" s="112"/>
      <c r="D73" s="112"/>
      <c r="E73" s="112"/>
      <c r="F73" s="112"/>
      <c r="G73" s="112"/>
      <c r="H73" s="112"/>
      <c r="I73" s="112"/>
      <c r="J73" s="112"/>
    </row>
    <row r="74" spans="2:10" ht="26.25" customHeight="1" x14ac:dyDescent="0.3">
      <c r="B74" s="113" t="s">
        <v>148</v>
      </c>
      <c r="C74" s="113"/>
      <c r="D74" s="113"/>
      <c r="E74" s="113"/>
      <c r="F74" s="113"/>
      <c r="G74" s="113"/>
      <c r="H74" s="113"/>
      <c r="I74" s="113"/>
      <c r="J74" s="113"/>
    </row>
    <row r="75" spans="2:10" ht="39" customHeight="1" x14ac:dyDescent="0.3">
      <c r="B75" s="112" t="s">
        <v>140</v>
      </c>
      <c r="C75" s="112"/>
      <c r="D75" s="112"/>
      <c r="E75" s="112"/>
      <c r="F75" s="112"/>
      <c r="G75" s="112"/>
      <c r="H75" s="112"/>
      <c r="I75" s="112"/>
      <c r="J75" s="112"/>
    </row>
    <row r="76" spans="2:10" ht="48" customHeight="1" x14ac:dyDescent="0.3">
      <c r="B76" s="112" t="s">
        <v>125</v>
      </c>
      <c r="C76" s="112"/>
      <c r="D76" s="112"/>
      <c r="E76" s="112"/>
      <c r="F76" s="112"/>
      <c r="G76" s="112"/>
      <c r="H76" s="112"/>
      <c r="I76" s="112"/>
      <c r="J76" s="112"/>
    </row>
    <row r="77" spans="2:10" ht="26.25" customHeight="1" x14ac:dyDescent="0.3">
      <c r="B77" s="112" t="s">
        <v>117</v>
      </c>
      <c r="C77" s="112"/>
      <c r="D77" s="112"/>
      <c r="E77" s="112"/>
      <c r="F77" s="112"/>
      <c r="G77" s="112"/>
      <c r="H77" s="112"/>
      <c r="I77" s="112"/>
      <c r="J77" s="112"/>
    </row>
    <row r="78" spans="2:10" ht="26.25" customHeight="1" x14ac:dyDescent="0.3">
      <c r="B78" s="112" t="s">
        <v>161</v>
      </c>
      <c r="C78" s="112"/>
      <c r="D78" s="112"/>
      <c r="E78" s="112"/>
      <c r="F78" s="112"/>
      <c r="G78" s="112"/>
      <c r="H78" s="112"/>
      <c r="I78" s="112"/>
      <c r="J78" s="112"/>
    </row>
    <row r="79" spans="2:10" ht="26.25" customHeight="1" x14ac:dyDescent="0.3">
      <c r="B79" s="112" t="s">
        <v>162</v>
      </c>
      <c r="C79" s="112"/>
      <c r="D79" s="112"/>
      <c r="E79" s="112"/>
      <c r="F79" s="112"/>
      <c r="G79" s="112"/>
      <c r="H79" s="112"/>
      <c r="I79" s="112"/>
      <c r="J79" s="112"/>
    </row>
    <row r="80" spans="2:10" ht="29.15" customHeight="1" x14ac:dyDescent="0.3">
      <c r="B80" s="112" t="s">
        <v>163</v>
      </c>
      <c r="C80" s="112"/>
      <c r="D80" s="112"/>
      <c r="E80" s="112"/>
      <c r="F80" s="112"/>
      <c r="G80" s="112"/>
      <c r="H80" s="112"/>
      <c r="I80" s="112"/>
      <c r="J80" s="112"/>
    </row>
    <row r="81" spans="2:10" x14ac:dyDescent="0.3">
      <c r="B81" s="112" t="s">
        <v>141</v>
      </c>
      <c r="C81" s="112"/>
      <c r="D81" s="112"/>
      <c r="E81" s="112"/>
      <c r="F81" s="112"/>
      <c r="G81" s="112"/>
      <c r="H81" s="112"/>
      <c r="I81" s="112"/>
      <c r="J81" s="112"/>
    </row>
    <row r="82" spans="2:10" ht="18.75" customHeight="1" x14ac:dyDescent="0.3">
      <c r="B82" s="112" t="s">
        <v>110</v>
      </c>
      <c r="C82" s="112"/>
      <c r="D82" s="112"/>
      <c r="E82" s="112"/>
      <c r="F82" s="112"/>
      <c r="G82" s="112"/>
      <c r="H82" s="112"/>
      <c r="I82" s="112"/>
      <c r="J82" s="112"/>
    </row>
    <row r="83" spans="2:10" x14ac:dyDescent="0.3">
      <c r="B83" s="2" t="s">
        <v>144</v>
      </c>
    </row>
  </sheetData>
  <mergeCells count="21">
    <mergeCell ref="B3:B4"/>
    <mergeCell ref="G32:I32"/>
    <mergeCell ref="G59:I59"/>
    <mergeCell ref="G60:I60"/>
    <mergeCell ref="B80:J80"/>
    <mergeCell ref="B71:J71"/>
    <mergeCell ref="B72:J72"/>
    <mergeCell ref="B66:J66"/>
    <mergeCell ref="B67:J67"/>
    <mergeCell ref="B68:J68"/>
    <mergeCell ref="B69:J69"/>
    <mergeCell ref="B70:J70"/>
    <mergeCell ref="B81:J81"/>
    <mergeCell ref="B82:J82"/>
    <mergeCell ref="B73:J73"/>
    <mergeCell ref="B75:J75"/>
    <mergeCell ref="B76:J76"/>
    <mergeCell ref="B77:J77"/>
    <mergeCell ref="B78:J78"/>
    <mergeCell ref="B79:J79"/>
    <mergeCell ref="B74:J7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F3805-3435-4184-90BA-96E873B372E4}">
  <dimension ref="B1:P42"/>
  <sheetViews>
    <sheetView zoomScale="80" zoomScaleNormal="80" workbookViewId="0">
      <selection activeCell="B1" sqref="B1"/>
    </sheetView>
  </sheetViews>
  <sheetFormatPr defaultColWidth="9.08984375" defaultRowHeight="14.5" x14ac:dyDescent="0.35"/>
  <cols>
    <col min="1" max="1" width="4" style="65" customWidth="1"/>
    <col min="2" max="2" width="39.08984375" style="65" customWidth="1"/>
    <col min="3" max="3" width="12.90625" style="65" bestFit="1" customWidth="1"/>
    <col min="4" max="5" width="12.54296875" style="65" bestFit="1" customWidth="1"/>
    <col min="6" max="6" width="11.6328125" style="65" customWidth="1"/>
    <col min="7" max="7" width="13.90625" style="65" bestFit="1" customWidth="1"/>
    <col min="8" max="9" width="12.453125" style="65" bestFit="1" customWidth="1"/>
    <col min="10" max="10" width="10.36328125" style="65" bestFit="1" customWidth="1"/>
    <col min="11" max="11" width="2" style="65" customWidth="1"/>
    <col min="12" max="12" width="6.6328125" style="65" bestFit="1" customWidth="1"/>
    <col min="13" max="13" width="7.6328125" style="65" customWidth="1"/>
    <col min="14" max="14" width="3.453125" style="65" customWidth="1"/>
    <col min="15" max="16384" width="9.08984375" style="65"/>
  </cols>
  <sheetData>
    <row r="1" spans="2:14" ht="15.5" x14ac:dyDescent="0.35">
      <c r="B1" s="3" t="s">
        <v>164</v>
      </c>
    </row>
    <row r="2" spans="2:14" x14ac:dyDescent="0.35">
      <c r="B2" s="100">
        <v>1362.13</v>
      </c>
      <c r="L2" s="5"/>
    </row>
    <row r="3" spans="2:14" s="5" customFormat="1" ht="13" x14ac:dyDescent="0.3">
      <c r="B3" s="123" t="s">
        <v>8</v>
      </c>
      <c r="C3" s="25" t="s">
        <v>9</v>
      </c>
      <c r="D3" s="25" t="s">
        <v>10</v>
      </c>
      <c r="E3" s="25" t="s">
        <v>11</v>
      </c>
      <c r="F3" s="25" t="s">
        <v>12</v>
      </c>
      <c r="G3" s="25" t="s">
        <v>13</v>
      </c>
      <c r="H3" s="25" t="s">
        <v>14</v>
      </c>
      <c r="I3" s="25" t="s">
        <v>15</v>
      </c>
      <c r="J3" s="25" t="s">
        <v>16</v>
      </c>
      <c r="K3" s="26"/>
      <c r="L3" s="27" t="s">
        <v>17</v>
      </c>
      <c r="M3" s="28">
        <v>52.37</v>
      </c>
    </row>
    <row r="4" spans="2:14" s="8" customFormat="1" ht="52" x14ac:dyDescent="0.3">
      <c r="B4" s="123"/>
      <c r="C4" s="9" t="s">
        <v>49</v>
      </c>
      <c r="D4" s="9" t="s">
        <v>19</v>
      </c>
      <c r="E4" s="9" t="s">
        <v>50</v>
      </c>
      <c r="F4" s="9" t="s">
        <v>21</v>
      </c>
      <c r="G4" s="9" t="s">
        <v>51</v>
      </c>
      <c r="H4" s="9" t="s">
        <v>52</v>
      </c>
      <c r="I4" s="9" t="s">
        <v>24</v>
      </c>
      <c r="J4" s="9" t="s">
        <v>25</v>
      </c>
      <c r="K4" s="29"/>
      <c r="L4" s="27" t="s">
        <v>26</v>
      </c>
      <c r="M4" s="28">
        <v>70.56</v>
      </c>
    </row>
    <row r="5" spans="2:14" s="2" customFormat="1" ht="13" x14ac:dyDescent="0.3">
      <c r="B5" s="37" t="s">
        <v>75</v>
      </c>
      <c r="C5" s="10"/>
      <c r="D5" s="10"/>
      <c r="E5" s="10"/>
      <c r="F5" s="12"/>
      <c r="G5" s="12"/>
      <c r="H5" s="38"/>
      <c r="I5" s="12"/>
      <c r="J5" s="39"/>
      <c r="L5" s="27" t="s">
        <v>28</v>
      </c>
      <c r="M5" s="28">
        <v>28.34</v>
      </c>
    </row>
    <row r="6" spans="2:14" s="2" customFormat="1" ht="15.5" x14ac:dyDescent="0.3">
      <c r="B6" s="34" t="s">
        <v>119</v>
      </c>
      <c r="C6" s="10">
        <v>2</v>
      </c>
      <c r="D6" s="10">
        <v>1</v>
      </c>
      <c r="E6" s="40">
        <f>C6*D6</f>
        <v>2</v>
      </c>
      <c r="F6" s="12">
        <f>'1362.13 Respondent Burden'!F12</f>
        <v>0</v>
      </c>
      <c r="G6" s="12">
        <f t="shared" ref="G6" si="0">E6*F6</f>
        <v>0</v>
      </c>
      <c r="H6" s="12">
        <f>G6*0.05</f>
        <v>0</v>
      </c>
      <c r="I6" s="12">
        <f>G6*0.1</f>
        <v>0</v>
      </c>
      <c r="J6" s="13">
        <f>G6*$M$3+H6*$M$4+I6*$M$5</f>
        <v>0</v>
      </c>
      <c r="M6" s="30"/>
    </row>
    <row r="7" spans="2:14" s="2" customFormat="1" ht="41.5" x14ac:dyDescent="0.3">
      <c r="B7" s="34" t="s">
        <v>120</v>
      </c>
      <c r="C7" s="10">
        <v>2</v>
      </c>
      <c r="D7" s="10">
        <v>1</v>
      </c>
      <c r="E7" s="40">
        <f>C7*D7</f>
        <v>2</v>
      </c>
      <c r="F7" s="12">
        <f>'1362.13 Respondent Burden'!F13</f>
        <v>0</v>
      </c>
      <c r="G7" s="12">
        <f>E7*F7</f>
        <v>0</v>
      </c>
      <c r="H7" s="12">
        <f>G7*0.05</f>
        <v>0</v>
      </c>
      <c r="I7" s="12">
        <f>G7*0.1</f>
        <v>0</v>
      </c>
      <c r="J7" s="13">
        <f>G7*$M$3+H7*$M$4+I7*$M$5</f>
        <v>0</v>
      </c>
      <c r="L7" s="27"/>
    </row>
    <row r="8" spans="2:14" s="2" customFormat="1" ht="15.5" x14ac:dyDescent="0.3">
      <c r="B8" s="34" t="s">
        <v>121</v>
      </c>
      <c r="C8" s="10" t="s">
        <v>27</v>
      </c>
      <c r="D8" s="10"/>
      <c r="E8" s="40"/>
      <c r="F8" s="12"/>
      <c r="G8" s="12"/>
      <c r="H8" s="12"/>
      <c r="I8" s="12"/>
      <c r="J8" s="39"/>
      <c r="L8" s="30"/>
    </row>
    <row r="9" spans="2:14" s="2" customFormat="1" ht="13" x14ac:dyDescent="0.3">
      <c r="B9" s="34" t="s">
        <v>95</v>
      </c>
      <c r="C9" s="10" t="s">
        <v>27</v>
      </c>
      <c r="D9" s="10"/>
      <c r="E9" s="40"/>
      <c r="F9" s="41"/>
      <c r="G9" s="41"/>
      <c r="H9" s="41"/>
      <c r="I9" s="41"/>
      <c r="J9" s="33"/>
      <c r="L9" s="30"/>
    </row>
    <row r="10" spans="2:14" s="2" customFormat="1" ht="13" x14ac:dyDescent="0.3">
      <c r="B10" s="34" t="s">
        <v>96</v>
      </c>
      <c r="C10" s="10" t="s">
        <v>27</v>
      </c>
      <c r="D10" s="10"/>
      <c r="E10" s="40"/>
      <c r="F10" s="41"/>
      <c r="G10" s="41"/>
      <c r="H10" s="41"/>
      <c r="I10" s="41"/>
      <c r="J10" s="33"/>
      <c r="L10" s="30"/>
    </row>
    <row r="11" spans="2:14" s="2" customFormat="1" ht="13" x14ac:dyDescent="0.3">
      <c r="B11" s="34" t="s">
        <v>97</v>
      </c>
      <c r="C11" s="10">
        <v>4</v>
      </c>
      <c r="D11" s="10">
        <v>1</v>
      </c>
      <c r="E11" s="40">
        <f>C11*D11</f>
        <v>4</v>
      </c>
      <c r="F11" s="12">
        <v>0</v>
      </c>
      <c r="G11" s="12">
        <f>E11*F11</f>
        <v>0</v>
      </c>
      <c r="H11" s="12">
        <f>G11*0.05</f>
        <v>0</v>
      </c>
      <c r="I11" s="12">
        <f>G11*0.1</f>
        <v>0</v>
      </c>
      <c r="J11" s="13">
        <f>G11*$M$3+H11*$M$4+I11*$M$5</f>
        <v>0</v>
      </c>
      <c r="L11" s="30"/>
    </row>
    <row r="12" spans="2:14" s="2" customFormat="1" ht="13" x14ac:dyDescent="0.3">
      <c r="B12" s="34" t="s">
        <v>98</v>
      </c>
      <c r="C12" s="10">
        <v>4</v>
      </c>
      <c r="D12" s="10">
        <v>1</v>
      </c>
      <c r="E12" s="40">
        <f>C12*D12</f>
        <v>4</v>
      </c>
      <c r="F12" s="12">
        <v>0</v>
      </c>
      <c r="G12" s="12">
        <f>E12*F12</f>
        <v>0</v>
      </c>
      <c r="H12" s="12">
        <f>G12*0.05</f>
        <v>0</v>
      </c>
      <c r="I12" s="12">
        <f>G12*0.1</f>
        <v>0</v>
      </c>
      <c r="J12" s="13">
        <f>G12*$M$3+H12*$M$4+I12*$M$5</f>
        <v>0</v>
      </c>
      <c r="L12" s="30"/>
      <c r="N12" s="11"/>
    </row>
    <row r="13" spans="2:14" s="2" customFormat="1" ht="28.5" x14ac:dyDescent="0.3">
      <c r="B13" s="34" t="s">
        <v>122</v>
      </c>
      <c r="C13" s="10">
        <v>16</v>
      </c>
      <c r="D13" s="10">
        <v>1</v>
      </c>
      <c r="E13" s="40">
        <f>C13*D13</f>
        <v>16</v>
      </c>
      <c r="F13" s="12">
        <v>0</v>
      </c>
      <c r="G13" s="12">
        <f>E13*F13</f>
        <v>0</v>
      </c>
      <c r="H13" s="12">
        <f>G13*0.05</f>
        <v>0</v>
      </c>
      <c r="I13" s="12">
        <f>G13*0.1</f>
        <v>0</v>
      </c>
      <c r="J13" s="13">
        <f>G13*$M$3+H13*$M$4+I13*$M$5</f>
        <v>0</v>
      </c>
      <c r="L13" s="30"/>
    </row>
    <row r="14" spans="2:14" s="2" customFormat="1" ht="13" x14ac:dyDescent="0.3">
      <c r="B14" s="34" t="s">
        <v>99</v>
      </c>
      <c r="C14" s="10" t="s">
        <v>27</v>
      </c>
      <c r="D14" s="10"/>
      <c r="E14" s="40"/>
      <c r="F14" s="41"/>
      <c r="G14" s="41"/>
      <c r="H14" s="41"/>
      <c r="I14" s="41"/>
      <c r="J14" s="33"/>
      <c r="L14" s="30"/>
    </row>
    <row r="15" spans="2:14" s="2" customFormat="1" ht="13" x14ac:dyDescent="0.3">
      <c r="B15" s="34" t="s">
        <v>100</v>
      </c>
      <c r="C15" s="10" t="s">
        <v>27</v>
      </c>
      <c r="D15" s="10"/>
      <c r="E15" s="40"/>
      <c r="F15" s="41"/>
      <c r="G15" s="41"/>
      <c r="H15" s="41"/>
      <c r="I15" s="41"/>
      <c r="J15" s="33"/>
      <c r="L15" s="30"/>
    </row>
    <row r="16" spans="2:14" s="2" customFormat="1" ht="13" x14ac:dyDescent="0.3">
      <c r="B16" s="34" t="s">
        <v>101</v>
      </c>
      <c r="C16" s="10" t="s">
        <v>27</v>
      </c>
      <c r="D16" s="10"/>
      <c r="E16" s="40"/>
      <c r="F16" s="41"/>
      <c r="G16" s="41"/>
      <c r="H16" s="41"/>
      <c r="I16" s="41"/>
      <c r="J16" s="33"/>
      <c r="L16" s="30"/>
    </row>
    <row r="17" spans="2:16" s="2" customFormat="1" ht="15.5" x14ac:dyDescent="0.3">
      <c r="B17" s="34" t="s">
        <v>102</v>
      </c>
      <c r="C17" s="10">
        <v>2</v>
      </c>
      <c r="D17" s="10">
        <v>1</v>
      </c>
      <c r="E17" s="40">
        <f>C17*D17</f>
        <v>2</v>
      </c>
      <c r="F17" s="12">
        <f>'1362.13 Respondent Burden'!F23</f>
        <v>0</v>
      </c>
      <c r="G17" s="12">
        <f>E17*F17</f>
        <v>0</v>
      </c>
      <c r="H17" s="12">
        <f t="shared" ref="H17" si="1">G17*0.05</f>
        <v>0</v>
      </c>
      <c r="I17" s="12">
        <f t="shared" ref="I17" si="2">G17*0.1</f>
        <v>0</v>
      </c>
      <c r="J17" s="13">
        <f t="shared" ref="J17" si="3">G17*$M$3+H17*$M$4+I17*$M$5</f>
        <v>0</v>
      </c>
      <c r="L17" s="27"/>
    </row>
    <row r="18" spans="2:16" s="2" customFormat="1" ht="15.5" x14ac:dyDescent="0.3">
      <c r="B18" s="34" t="s">
        <v>165</v>
      </c>
      <c r="C18" s="10" t="s">
        <v>27</v>
      </c>
      <c r="D18" s="10"/>
      <c r="E18" s="40"/>
      <c r="F18" s="12"/>
      <c r="G18" s="12"/>
      <c r="H18" s="12"/>
      <c r="I18" s="12"/>
      <c r="J18" s="13"/>
      <c r="L18" s="30"/>
      <c r="N18" s="11"/>
    </row>
    <row r="19" spans="2:16" s="2" customFormat="1" ht="15.5" x14ac:dyDescent="0.3">
      <c r="B19" s="34" t="s">
        <v>166</v>
      </c>
      <c r="C19" s="10">
        <v>24</v>
      </c>
      <c r="D19" s="10">
        <v>1</v>
      </c>
      <c r="E19" s="40">
        <f>C19*D19</f>
        <v>24</v>
      </c>
      <c r="F19" s="12">
        <v>0</v>
      </c>
      <c r="G19" s="12">
        <f>E19*F19</f>
        <v>0</v>
      </c>
      <c r="H19" s="12">
        <f>G19*0.05</f>
        <v>0</v>
      </c>
      <c r="I19" s="12">
        <f>G19*0.1</f>
        <v>0</v>
      </c>
      <c r="J19" s="13">
        <f>G19*$M$3+H19*$M$4+I19*$M$5</f>
        <v>0</v>
      </c>
      <c r="L19" s="30"/>
    </row>
    <row r="20" spans="2:16" s="2" customFormat="1" ht="32.4" customHeight="1" x14ac:dyDescent="0.3">
      <c r="B20" s="34" t="s">
        <v>167</v>
      </c>
      <c r="C20" s="60"/>
      <c r="D20" s="60"/>
      <c r="E20" s="60"/>
      <c r="F20" s="60"/>
      <c r="G20" s="60"/>
      <c r="H20" s="60"/>
      <c r="I20" s="60"/>
      <c r="J20" s="60"/>
      <c r="M20" s="30"/>
    </row>
    <row r="21" spans="2:16" s="2" customFormat="1" ht="15.5" x14ac:dyDescent="0.3">
      <c r="B21" s="34" t="s">
        <v>168</v>
      </c>
      <c r="C21" s="10">
        <v>2</v>
      </c>
      <c r="D21" s="10">
        <v>2</v>
      </c>
      <c r="E21" s="40">
        <f>C21*D21</f>
        <v>4</v>
      </c>
      <c r="F21" s="12">
        <f>'1362.13 Respondent Burden'!F27</f>
        <v>14</v>
      </c>
      <c r="G21" s="12">
        <f>E21*F21</f>
        <v>56</v>
      </c>
      <c r="H21" s="38">
        <f t="shared" ref="H21:H22" si="4">G21*0.05</f>
        <v>2.8000000000000003</v>
      </c>
      <c r="I21" s="38">
        <f t="shared" ref="I21" si="5">G21*0.1</f>
        <v>5.6000000000000005</v>
      </c>
      <c r="J21" s="62">
        <f t="shared" ref="J21:J22" si="6">G21*$M$3+H21*$M$4+I21*$M$5</f>
        <v>3288.9920000000002</v>
      </c>
      <c r="M21" s="30"/>
      <c r="O21" s="11"/>
    </row>
    <row r="22" spans="2:16" s="2" customFormat="1" ht="28.5" x14ac:dyDescent="0.3">
      <c r="B22" s="34" t="s">
        <v>169</v>
      </c>
      <c r="C22" s="10">
        <v>2</v>
      </c>
      <c r="D22" s="10">
        <v>1</v>
      </c>
      <c r="E22" s="40">
        <f>C22*D22</f>
        <v>2</v>
      </c>
      <c r="F22" s="38">
        <f>'1362.13 Respondent Burden'!F28</f>
        <v>0.9</v>
      </c>
      <c r="G22" s="38">
        <f>E22*F22</f>
        <v>1.8</v>
      </c>
      <c r="H22" s="41">
        <f t="shared" si="4"/>
        <v>9.0000000000000011E-2</v>
      </c>
      <c r="I22" s="41">
        <f>G22*0.1</f>
        <v>0.18000000000000002</v>
      </c>
      <c r="J22" s="62">
        <f t="shared" si="6"/>
        <v>105.7176</v>
      </c>
      <c r="M22" s="30"/>
    </row>
    <row r="23" spans="2:16" s="2" customFormat="1" ht="13.5" x14ac:dyDescent="0.3">
      <c r="B23" s="34" t="s">
        <v>170</v>
      </c>
      <c r="C23" s="10" t="s">
        <v>27</v>
      </c>
      <c r="D23" s="10"/>
      <c r="E23" s="40"/>
      <c r="F23" s="38"/>
      <c r="G23" s="38"/>
      <c r="H23" s="41"/>
      <c r="I23" s="41"/>
      <c r="J23" s="33"/>
      <c r="L23" s="55"/>
      <c r="M23" s="30"/>
    </row>
    <row r="24" spans="2:16" s="2" customFormat="1" ht="26" x14ac:dyDescent="0.3">
      <c r="B24" s="95" t="s">
        <v>155</v>
      </c>
      <c r="C24" s="90">
        <v>1</v>
      </c>
      <c r="D24" s="90">
        <v>1</v>
      </c>
      <c r="E24" s="99">
        <f t="shared" ref="E24:E25" si="7">C24*D24</f>
        <v>1</v>
      </c>
      <c r="F24" s="92">
        <v>14</v>
      </c>
      <c r="G24" s="92">
        <f t="shared" ref="G24:G25" si="8">E24*F24</f>
        <v>14</v>
      </c>
      <c r="H24" s="92">
        <f t="shared" ref="H24:H25" si="9">G24*0.05</f>
        <v>0.70000000000000007</v>
      </c>
      <c r="I24" s="92">
        <f t="shared" ref="I24:I25" si="10">G24*0.1</f>
        <v>1.4000000000000001</v>
      </c>
      <c r="J24" s="101">
        <f>G24*$M$3+H24*$M$4+I24*$M$5</f>
        <v>822.24800000000005</v>
      </c>
      <c r="L24" s="55"/>
      <c r="M24" s="30"/>
    </row>
    <row r="25" spans="2:16" s="2" customFormat="1" ht="13.5" x14ac:dyDescent="0.3">
      <c r="B25" s="95" t="s">
        <v>156</v>
      </c>
      <c r="C25" s="90">
        <v>1</v>
      </c>
      <c r="D25" s="90">
        <v>4</v>
      </c>
      <c r="E25" s="99">
        <f t="shared" si="7"/>
        <v>4</v>
      </c>
      <c r="F25" s="92">
        <v>14</v>
      </c>
      <c r="G25" s="92">
        <f t="shared" si="8"/>
        <v>56</v>
      </c>
      <c r="H25" s="92">
        <f t="shared" si="9"/>
        <v>2.8000000000000003</v>
      </c>
      <c r="I25" s="92">
        <f t="shared" si="10"/>
        <v>5.6000000000000005</v>
      </c>
      <c r="J25" s="101">
        <f>G25*$M$3+H25*$M$4+I25*$M$5</f>
        <v>3288.9920000000002</v>
      </c>
      <c r="L25" s="55"/>
      <c r="M25" s="30"/>
    </row>
    <row r="26" spans="2:16" s="2" customFormat="1" ht="13" x14ac:dyDescent="0.3">
      <c r="B26" s="124" t="s">
        <v>171</v>
      </c>
      <c r="C26" s="125"/>
      <c r="D26" s="125"/>
      <c r="E26" s="125"/>
      <c r="F26" s="126"/>
      <c r="G26" s="119">
        <f>SUM(G6:I25)</f>
        <v>146.97</v>
      </c>
      <c r="H26" s="119"/>
      <c r="I26" s="119"/>
      <c r="J26" s="63">
        <f>ROUND(SUM(J6:J25),-1)</f>
        <v>7510</v>
      </c>
      <c r="K26" s="24"/>
      <c r="L26" s="24"/>
      <c r="M26" s="31"/>
    </row>
    <row r="27" spans="2:16" s="2" customFormat="1" ht="13" x14ac:dyDescent="0.3">
      <c r="B27" s="58"/>
      <c r="C27" s="23"/>
      <c r="D27" s="19"/>
      <c r="E27" s="19"/>
      <c r="F27" s="20"/>
      <c r="G27" s="24"/>
      <c r="K27" s="24"/>
    </row>
    <row r="28" spans="2:16" x14ac:dyDescent="0.35">
      <c r="K28" s="24"/>
    </row>
    <row r="29" spans="2:16" x14ac:dyDescent="0.35">
      <c r="B29" s="98" t="s">
        <v>53</v>
      </c>
      <c r="C29" s="2"/>
      <c r="D29" s="2"/>
      <c r="E29" s="2"/>
      <c r="F29" s="2"/>
      <c r="G29" s="2"/>
      <c r="H29" s="2"/>
      <c r="I29" s="2"/>
      <c r="J29" s="2"/>
      <c r="L29" s="2"/>
      <c r="M29" s="2"/>
    </row>
    <row r="30" spans="2:16" ht="39" customHeight="1" x14ac:dyDescent="0.35">
      <c r="B30" s="112" t="s">
        <v>145</v>
      </c>
      <c r="C30" s="112"/>
      <c r="D30" s="112"/>
      <c r="E30" s="112"/>
      <c r="F30" s="112"/>
      <c r="G30" s="112"/>
      <c r="H30" s="112"/>
      <c r="I30" s="112"/>
      <c r="J30" s="112"/>
      <c r="K30" s="52"/>
      <c r="L30" s="52"/>
      <c r="M30" s="52"/>
    </row>
    <row r="31" spans="2:16" ht="26.25" customHeight="1" x14ac:dyDescent="0.35">
      <c r="B31" s="120" t="s">
        <v>172</v>
      </c>
      <c r="C31" s="120"/>
      <c r="D31" s="120"/>
      <c r="E31" s="120"/>
      <c r="F31" s="120"/>
      <c r="G31" s="120"/>
      <c r="H31" s="120"/>
      <c r="I31" s="120"/>
      <c r="J31" s="120"/>
      <c r="K31" s="42"/>
      <c r="L31" s="42"/>
      <c r="M31" s="42"/>
    </row>
    <row r="32" spans="2:16" s="2" customFormat="1" x14ac:dyDescent="0.35">
      <c r="B32" s="112" t="s">
        <v>103</v>
      </c>
      <c r="C32" s="112"/>
      <c r="D32" s="112"/>
      <c r="E32" s="112"/>
      <c r="F32" s="112"/>
      <c r="G32" s="112"/>
      <c r="H32" s="112"/>
      <c r="I32" s="112"/>
      <c r="J32" s="112"/>
      <c r="P32" s="65"/>
    </row>
    <row r="33" spans="2:16" x14ac:dyDescent="0.35">
      <c r="B33" s="120" t="s">
        <v>139</v>
      </c>
      <c r="C33" s="120"/>
      <c r="D33" s="120"/>
      <c r="E33" s="120"/>
      <c r="F33" s="120"/>
      <c r="G33" s="120"/>
      <c r="H33" s="120"/>
      <c r="I33" s="120"/>
      <c r="J33" s="120"/>
    </row>
    <row r="34" spans="2:16" x14ac:dyDescent="0.35">
      <c r="B34" s="127" t="s">
        <v>106</v>
      </c>
      <c r="C34" s="127"/>
      <c r="D34" s="127"/>
      <c r="E34" s="127"/>
      <c r="F34" s="127"/>
      <c r="G34" s="127"/>
      <c r="H34" s="127"/>
      <c r="I34" s="127"/>
      <c r="J34" s="127"/>
    </row>
    <row r="35" spans="2:16" s="2" customFormat="1" x14ac:dyDescent="0.35">
      <c r="B35" s="112" t="s">
        <v>109</v>
      </c>
      <c r="C35" s="112"/>
      <c r="D35" s="112"/>
      <c r="E35" s="112"/>
      <c r="F35" s="112"/>
      <c r="G35" s="112"/>
      <c r="H35" s="112"/>
      <c r="I35" s="112"/>
      <c r="J35" s="112"/>
      <c r="P35" s="65"/>
    </row>
    <row r="36" spans="2:16" x14ac:dyDescent="0.35">
      <c r="B36" s="120" t="s">
        <v>131</v>
      </c>
      <c r="C36" s="120"/>
      <c r="D36" s="120"/>
      <c r="E36" s="120"/>
      <c r="F36" s="120"/>
      <c r="G36" s="120"/>
      <c r="H36" s="120"/>
      <c r="I36" s="120"/>
      <c r="J36" s="120"/>
    </row>
    <row r="37" spans="2:16" s="2" customFormat="1" x14ac:dyDescent="0.35">
      <c r="B37" s="112" t="s">
        <v>146</v>
      </c>
      <c r="C37" s="112"/>
      <c r="D37" s="112"/>
      <c r="E37" s="112"/>
      <c r="F37" s="112"/>
      <c r="G37" s="112"/>
      <c r="H37" s="112"/>
      <c r="I37" s="112"/>
      <c r="J37" s="112"/>
      <c r="P37" s="65"/>
    </row>
    <row r="38" spans="2:16" x14ac:dyDescent="0.35">
      <c r="B38" s="127" t="s">
        <v>173</v>
      </c>
      <c r="C38" s="127"/>
      <c r="D38" s="127"/>
      <c r="E38" s="127"/>
      <c r="F38" s="127"/>
      <c r="G38" s="127"/>
      <c r="H38" s="127"/>
      <c r="I38" s="127"/>
      <c r="J38" s="127"/>
    </row>
    <row r="39" spans="2:16" x14ac:dyDescent="0.35">
      <c r="B39" s="112" t="s">
        <v>174</v>
      </c>
      <c r="C39" s="112"/>
      <c r="D39" s="112"/>
      <c r="E39" s="112"/>
      <c r="F39" s="112"/>
      <c r="G39" s="112"/>
      <c r="H39" s="112"/>
      <c r="I39" s="112"/>
      <c r="J39" s="112"/>
      <c r="K39" s="42"/>
      <c r="L39" s="42"/>
      <c r="M39" s="42"/>
    </row>
    <row r="40" spans="2:16" ht="26.25" customHeight="1" x14ac:dyDescent="0.35">
      <c r="B40" s="120" t="s">
        <v>175</v>
      </c>
      <c r="C40" s="120"/>
      <c r="D40" s="120"/>
      <c r="E40" s="120"/>
      <c r="F40" s="120"/>
      <c r="G40" s="120"/>
      <c r="H40" s="120"/>
      <c r="I40" s="120"/>
      <c r="J40" s="120"/>
    </row>
    <row r="41" spans="2:16" ht="19.5" customHeight="1" x14ac:dyDescent="0.35">
      <c r="B41" s="122" t="s">
        <v>176</v>
      </c>
      <c r="C41" s="122"/>
      <c r="D41" s="122"/>
      <c r="E41" s="122"/>
      <c r="F41" s="122"/>
      <c r="G41" s="122"/>
      <c r="H41" s="122"/>
      <c r="I41" s="122"/>
      <c r="J41" s="122"/>
      <c r="K41" s="42"/>
      <c r="L41" s="42"/>
      <c r="M41" s="42"/>
    </row>
    <row r="42" spans="2:16" s="2" customFormat="1" x14ac:dyDescent="0.35">
      <c r="P42" s="65"/>
    </row>
  </sheetData>
  <mergeCells count="15">
    <mergeCell ref="B41:J41"/>
    <mergeCell ref="B40:J40"/>
    <mergeCell ref="B3:B4"/>
    <mergeCell ref="B26:F26"/>
    <mergeCell ref="G26:I26"/>
    <mergeCell ref="B30:J30"/>
    <mergeCell ref="B31:J31"/>
    <mergeCell ref="B32:J32"/>
    <mergeCell ref="B34:J34"/>
    <mergeCell ref="B38:J38"/>
    <mergeCell ref="B33:J33"/>
    <mergeCell ref="B35:J35"/>
    <mergeCell ref="B36:J36"/>
    <mergeCell ref="B37:J37"/>
    <mergeCell ref="B39:J39"/>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D6612-9DA7-440E-9652-8B8165A48337}">
  <dimension ref="B1:B2"/>
  <sheetViews>
    <sheetView workbookViewId="0"/>
  </sheetViews>
  <sheetFormatPr defaultColWidth="9.08984375" defaultRowHeight="13" x14ac:dyDescent="0.3"/>
  <cols>
    <col min="1" max="1" width="11" style="1" customWidth="1"/>
    <col min="2" max="2" width="25.36328125" style="1" bestFit="1" customWidth="1"/>
    <col min="3" max="3" width="12.54296875" style="1" customWidth="1"/>
    <col min="4" max="4" width="12.6328125" style="1" customWidth="1"/>
    <col min="5" max="5" width="14.453125" style="1" customWidth="1"/>
    <col min="6" max="6" width="12.54296875" style="1" customWidth="1"/>
    <col min="7" max="7" width="11.08984375" style="1" customWidth="1"/>
    <col min="8" max="8" width="10" style="1" customWidth="1"/>
    <col min="9" max="9" width="8.54296875" style="1" bestFit="1" customWidth="1"/>
    <col min="10" max="10" width="8" style="1" bestFit="1" customWidth="1"/>
    <col min="11" max="11" width="9.54296875" style="1" bestFit="1" customWidth="1"/>
    <col min="12" max="13" width="9.08984375" style="1"/>
    <col min="14" max="14" width="10.36328125" style="1" bestFit="1" customWidth="1"/>
    <col min="15" max="16384" width="9.08984375" style="1"/>
  </cols>
  <sheetData>
    <row r="1" spans="2:2" x14ac:dyDescent="0.3">
      <c r="B1" s="68">
        <v>1362.13</v>
      </c>
    </row>
    <row r="2" spans="2:2" x14ac:dyDescent="0.3">
      <c r="B2" s="1"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A672D8D94254FADDAEF98B91C497A" ma:contentTypeVersion="50" ma:contentTypeDescription="Create a new document." ma:contentTypeScope="" ma:versionID="9ad52fced0c463f98b41f240c397df32">
  <xsd:schema xmlns:xsd="http://www.w3.org/2001/XMLSchema" xmlns:xs="http://www.w3.org/2001/XMLSchema" xmlns:p="http://schemas.microsoft.com/office/2006/metadata/properties" xmlns:ns1="http://schemas.microsoft.com/sharepoint/v3" xmlns:ns2="4ffa91fb-a0ff-4ac5-b2db-65c790d184a4" xmlns:ns3="3541802f-c9a7-4423-ad70-861189f520b0" xmlns:ns4="8cbedb01-7036-4fa4-9d83-78abe0166c2f" targetNamespace="http://schemas.microsoft.com/office/2006/metadata/properties" ma:root="true" ma:fieldsID="65b5ce1edd6ba57c25593b2ca3570a83" ns1:_="" ns2:_="" ns3:_="" ns4:_="">
    <xsd:import namespace="http://schemas.microsoft.com/sharepoint/v3"/>
    <xsd:import namespace="4ffa91fb-a0ff-4ac5-b2db-65c790d184a4"/>
    <xsd:import namespace="3541802f-c9a7-4423-ad70-861189f520b0"/>
    <xsd:import namespace="8cbedb01-7036-4fa4-9d83-78abe0166c2f"/>
    <xsd:element name="properties">
      <xsd:complexType>
        <xsd:sequence>
          <xsd:element name="documentManagement">
            <xsd:complexType>
              <xsd:all>
                <xsd:element ref="ns2:Document_x0020_Creation_x0020_Date" minOccurs="0"/>
                <xsd:element ref="ns2:TaxCatchAllLabel" minOccurs="0"/>
                <xsd:element ref="ns2:TaxCatchAll" minOccurs="0"/>
                <xsd:element ref="ns3:Package_x0020_Type" minOccurs="0"/>
                <xsd:element ref="ns3:Group" minOccurs="0"/>
                <xsd:element ref="ns3:Lead" minOccurs="0"/>
                <xsd:element ref="ns3:MediaServiceMetadata" minOccurs="0"/>
                <xsd:element ref="ns3:MediaServiceFastMetadata" minOccurs="0"/>
                <xsd:element ref="ns3:Action_x0020_Type" minOccurs="0"/>
                <xsd:element ref="ns3:SPPDPhase" minOccurs="0"/>
                <xsd:element ref="ns3:ProjectID" minOccurs="0"/>
                <xsd:element ref="ns4:SharedWithUsers" minOccurs="0"/>
                <xsd:element ref="ns4:SharedWithDetails" minOccurs="0"/>
                <xsd:element ref="ns1:DocumentSetDescription" minOccurs="0"/>
                <xsd:element ref="ns3:Review_x0020_Type" minOccurs="0"/>
                <xsd:element ref="ns3:Signature_x0020_Date" minOccurs="0"/>
                <xsd:element ref="ns3:Court_x0020_Orde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1" nillable="true" ma:displayName="Description" ma:description="A short description of the action being reviewed."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TaxCatchAllLabel" ma:index="9" nillable="true" ma:displayName="Taxonomy Catch All Column1" ma:hidden="true" ma:list="{7056f0a4-3cfe-45f7-9d52-1f31398461bf}" ma:internalName="TaxCatchAllLabel" ma:readOnly="true" ma:showField="CatchAllDataLabel" ma:web="8cbedb01-7036-4fa4-9d83-78abe0166c2f">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7056f0a4-3cfe-45f7-9d52-1f31398461bf}" ma:internalName="TaxCatchAll" ma:showField="CatchAllData" ma:web="8cbedb01-7036-4fa4-9d83-78abe0166c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41802f-c9a7-4423-ad70-861189f520b0" elementFormDefault="qualified">
    <xsd:import namespace="http://schemas.microsoft.com/office/2006/documentManagement/types"/>
    <xsd:import namespace="http://schemas.microsoft.com/office/infopath/2007/PartnerControls"/>
    <xsd:element name="Package_x0020_Type" ma:index="11" nillable="true" ma:displayName="Package Type" ma:default="OMB" ma:description="Select the type of package (OMB, Signature, or Notice)" ma:format="Dropdown" ma:internalName="Package_x0020_Type">
      <xsd:simpleType>
        <xsd:restriction base="dms:Choice">
          <xsd:enumeration value="OMB"/>
          <xsd:enumeration value="Signature Package"/>
          <xsd:enumeration value="Notice"/>
        </xsd:restriction>
      </xsd:simpleType>
    </xsd:element>
    <xsd:element name="Group" ma:index="12" nillable="true" ma:displayName="Group" ma:default="TDST" ma:description="Select responsible SPPD Group from dropdown list." ma:format="Dropdown" ma:internalName="Group">
      <xsd:simpleType>
        <xsd:restriction base="dms:Choice">
          <xsd:enumeration value="ESG"/>
          <xsd:enumeration value="FIG"/>
          <xsd:enumeration value="MICG"/>
          <xsd:enumeration value="MMG"/>
          <xsd:enumeration value="MPG"/>
          <xsd:enumeration value="NRG"/>
          <xsd:enumeration value="PSG"/>
          <xsd:enumeration value="RCG"/>
          <xsd:enumeration value="SPPD/IO"/>
          <xsd:enumeration value="TDST"/>
          <xsd:enumeration value="Other"/>
        </xsd:restriction>
      </xsd:simpleType>
    </xsd:element>
    <xsd:element name="Lead" ma:index="13" nillable="true" ma:displayName="Lead" ma:description="Primary project lead (one lead only)" ma:list="UserInfo" ma:SharePointGroup="0" ma:internalName="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Action_x0020_Type" ma:index="16" nillable="true" ma:displayName="Action Type" ma:default="ANPR" ma:description="Select the type of action, ANPR, Proposal, Final, Exceptional Issue, or Other." ma:format="Dropdown" ma:internalName="Action_x0020_Type">
      <xsd:simpleType>
        <xsd:restriction base="dms:Choice">
          <xsd:enumeration value="ANPR"/>
          <xsd:enumeration value="Proposal"/>
          <xsd:enumeration value="Final"/>
          <xsd:enumeration value="Exceptional Issue"/>
          <xsd:enumeration value="Other"/>
        </xsd:restriction>
      </xsd:simpleType>
    </xsd:element>
    <xsd:element name="SPPDPhase" ma:index="17" nillable="true" ma:displayName="SPPDPhase" ma:default="0- New" ma:description="Review phase for SPPD rules, assignment of the phase is done through the Blue Folder routing system." ma:format="Dropdown" ma:internalName="SPPD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ProjectID" ma:index="18" nillable="true" ma:displayName="ProjectID" ma:description="Unique identifier for the rule/project" ma:internalName="ProjectID">
      <xsd:simpleType>
        <xsd:restriction base="dms:Text">
          <xsd:maxLength value="255"/>
        </xsd:restriction>
      </xsd:simpleType>
    </xsd:element>
    <xsd:element name="Review_x0020_Type" ma:index="22" nillable="true" ma:displayName="Review Type" ma:default="112-TR" ma:description="Select the rule review type that best describes your action. (112 = NESHAP; 111 = NSPS; 129 = Waste Incineration Rules; 183e = VOC Rules; TR = technology review; RTR = Residual Risk and Technology Review)" ma:format="Dropdown" ma:internalName="Review_x0020_Type">
      <xsd:simpleType>
        <xsd:restriction base="dms:Choice">
          <xsd:enumeration value="112-TR"/>
          <xsd:enumeration value="112-RTR"/>
          <xsd:enumeration value="111"/>
          <xsd:enumeration value="129-TR"/>
          <xsd:enumeration value="129-RTR"/>
          <xsd:enumeration value="183e"/>
          <xsd:enumeration value="Other/Multiple"/>
        </xsd:restriction>
      </xsd:simpleType>
    </xsd:element>
    <xsd:element name="Signature_x0020_Date" ma:index="23" nillable="true" ma:displayName="Due Date" ma:description="Court ordered or desired signature date, for OMB packages this is the date the package should be sent to OMB." ma:format="DateOnly" ma:internalName="Signature_x0020_Date">
      <xsd:simpleType>
        <xsd:restriction base="dms:DateTime"/>
      </xsd:simpleType>
    </xsd:element>
    <xsd:element name="Court_x0020_Order" ma:index="24" nillable="true" ma:displayName="Court Order" ma:default="1" ma:description="Does the package have a court ordered signature deadline?" ma:internalName="Court_x0020_Order">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bedb01-7036-4fa4-9d83-78abe0166c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LastSyncTimeStamp="2016-08-25T00:16:07.24Z"/>
</file>

<file path=customXml/item3.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2023-05-18T13:29:45+00:00</Document_x0020_Creation_x0020_Date>
    <TaxCatchAll xmlns="4ffa91fb-a0ff-4ac5-b2db-65c790d184a4" xsi:nil="true"/>
    <ProjectID xmlns="3541802f-c9a7-4423-ad70-861189f520b0" xsi:nil="true"/>
    <Action_x0020_Type xmlns="3541802f-c9a7-4423-ad70-861189f520b0">Proposal</Action_x0020_Type>
    <Lead xmlns="3541802f-c9a7-4423-ad70-861189f520b0">
      <UserInfo>
        <DisplayName>Jones, DonnaLee</DisplayName>
        <AccountId>72</AccountId>
        <AccountType/>
      </UserInfo>
    </Lead>
    <Review_x0020_Type xmlns="3541802f-c9a7-4423-ad70-861189f520b0">112-TR</Review_x0020_Type>
    <Court_x0020_Order xmlns="3541802f-c9a7-4423-ad70-861189f520b0">true</Court_x0020_Order>
    <DocumentSetDescription xmlns="http://schemas.microsoft.com/sharepoint/v3">RTR for coke ovens NESHAP, 40 CFR part 63, subpart CCCCC, and technology review of Coke Oven Batteries, 40 CFR part 63, subpart L.</DocumentSetDescription>
    <Package_x0020_Type xmlns="3541802f-c9a7-4423-ad70-861189f520b0">OMB</Package_x0020_Type>
    <Group xmlns="3541802f-c9a7-4423-ad70-861189f520b0">MICG</Group>
    <SPPDPhase xmlns="3541802f-c9a7-4423-ad70-861189f520b0">8- Out of eBF (OAR/OP/OMB)</SPPDPhase>
    <Signature_x0020_Date xmlns="3541802f-c9a7-4423-ad70-861189f520b0">2023-07-14T07:00:00+00:00</Signature_x0020_Dat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AB25F-A6A0-4C13-B4CC-EEA7AD8A0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3541802f-c9a7-4423-ad70-861189f520b0"/>
    <ds:schemaRef ds:uri="8cbedb01-7036-4fa4-9d83-78abe0166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AA1C16-F36E-404F-8A9A-7986F02A1980}">
  <ds:schemaRefs>
    <ds:schemaRef ds:uri="Microsoft.SharePoint.Taxonomy.ContentTypeSync"/>
  </ds:schemaRefs>
</ds:datastoreItem>
</file>

<file path=customXml/itemProps3.xml><?xml version="1.0" encoding="utf-8"?>
<ds:datastoreItem xmlns:ds="http://schemas.openxmlformats.org/officeDocument/2006/customXml" ds:itemID="{53EB60F4-FB97-447E-9694-02EB18AD5769}">
  <ds:schemaRefs>
    <ds:schemaRef ds:uri="http://schemas.microsoft.com/office/2006/metadata/properties"/>
    <ds:schemaRef ds:uri="http://schemas.microsoft.com/office/infopath/2007/PartnerControls"/>
    <ds:schemaRef ds:uri="4ffa91fb-a0ff-4ac5-b2db-65c790d184a4"/>
    <ds:schemaRef ds:uri="3541802f-c9a7-4423-ad70-861189f520b0"/>
    <ds:schemaRef ds:uri="http://schemas.microsoft.com/sharepoint/v3"/>
  </ds:schemaRefs>
</ds:datastoreItem>
</file>

<file path=customXml/itemProps4.xml><?xml version="1.0" encoding="utf-8"?>
<ds:datastoreItem xmlns:ds="http://schemas.openxmlformats.org/officeDocument/2006/customXml" ds:itemID="{4FA2ED16-6087-4A17-9233-19C8DC195A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1362.13 # Respondents</vt:lpstr>
      <vt:lpstr>1362.13 # Responses</vt:lpstr>
      <vt:lpstr>1362.13 Respondent Burden</vt:lpstr>
      <vt:lpstr>1362.13 Agency Burden</vt:lpstr>
      <vt:lpstr>1362.13 Capital &amp;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Salahuddin, Diane</cp:lastModifiedBy>
  <dcterms:created xsi:type="dcterms:W3CDTF">2014-10-21T14:07:44Z</dcterms:created>
  <dcterms:modified xsi:type="dcterms:W3CDTF">2024-07-05T20:21:14Z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0x01010072CA672D8D94254FADDAEF98B91C497A</vt:lpwstr>
  </property>
  <property fmtid="{D5CDD505-2E9C-101B-9397-08002B2CF9AE}" pid="3" name="TaxKeyword">
    <vt:lpwstr/>
  </property>
  <property fmtid="{D5CDD505-2E9C-101B-9397-08002B2CF9AE}" pid="4" name="_docset_NoMedatataSyncRequired">
    <vt:lpwstr>False</vt:lpwstr>
  </property>
</Properties>
</file>