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rd_ic/Innovation_Center/Regulations/Paperwork Reduction Act/RBS - 0570/0570-0067 - REAP/2024 Renewal/04 ROCIS Package/2024 10 10/"/>
    </mc:Choice>
  </mc:AlternateContent>
  <xr:revisionPtr revIDLastSave="1376" documentId="8_{3BB16999-B13C-4EF4-B075-A02B8A733EC4}" xr6:coauthVersionLast="47" xr6:coauthVersionMax="47" xr10:uidLastSave="{96C745D1-C708-4160-9AFA-C74B469D397C}"/>
  <bookViews>
    <workbookView xWindow="28680" yWindow="-120" windowWidth="29040" windowHeight="15720" tabRatio="841" xr2:uid="{00000000-000D-0000-FFFF-FFFF00000000}"/>
  </bookViews>
  <sheets>
    <sheet name="Overall Summary" sheetId="25" r:id="rId1"/>
    <sheet name="12 BHCollection RES-EEI&lt;80K" sheetId="13" r:id="rId2"/>
    <sheet name="12 Not Inc BH RES-EEI&lt;80" sheetId="18" r:id="rId3"/>
    <sheet name="12 BHCollection RES-EEI 80&gt;&lt;200" sheetId="14" r:id="rId4"/>
    <sheet name="12 Not Inc BH RES-EEI 80&gt;&lt;200" sheetId="19" r:id="rId5"/>
    <sheet name="12 BHCollection RES-EEI &gt;200" sheetId="16" r:id="rId6"/>
    <sheet name="12 Not Inc BH RES-EEI &gt;200" sheetId="20" r:id="rId7"/>
    <sheet name="12 BHCollection EA REDA" sheetId="4" r:id="rId8"/>
    <sheet name="12 Not Inc BH EA REDA" sheetId="8" r:id="rId9"/>
    <sheet name="12 BHCollection TAG" sheetId="26" r:id="rId10"/>
    <sheet name="12 Not Inc BH TAG" sheetId="27" r:id="rId11"/>
    <sheet name="12 Est Prof Wage Rate" sheetId="11" r:id="rId12"/>
    <sheet name="14 Annual$FedGovEst RES-EEI &lt;80" sheetId="22" r:id="rId13"/>
    <sheet name="14Ann$FedGovEst RES-EEI80&gt;&lt;200" sheetId="23" r:id="rId14"/>
    <sheet name="14 Annual$FedGovEst RES-EEI&gt;200" sheetId="24" r:id="rId15"/>
    <sheet name="14 Annual $ Fed Gov Est EA REDA" sheetId="10" r:id="rId16"/>
    <sheet name="14 Annual $ Fed Gov Est TAG" sheetId="28" r:id="rId17"/>
  </sheets>
  <externalReferences>
    <externalReference r:id="rId18"/>
  </externalReferences>
  <definedNames>
    <definedName name="_xlnm.Print_Area" localSheetId="7">'12 BHCollection EA REDA'!$A$13:$K$36</definedName>
    <definedName name="_xlnm.Print_Area" localSheetId="5">'12 BHCollection RES-EEI &gt;200'!$A$15:$K$53</definedName>
    <definedName name="_xlnm.Print_Area" localSheetId="3">'12 BHCollection RES-EEI 80&gt;&lt;200'!$A$15:$K$52</definedName>
    <definedName name="_xlnm.Print_Area" localSheetId="1">'12 BHCollection RES-EEI&lt;80K'!$A$15:$K$48</definedName>
    <definedName name="_xlnm.Print_Area" localSheetId="9">'12 BHCollection TAG'!$A$13:$K$25</definedName>
    <definedName name="_xlnm.Print_Area" localSheetId="11">'12 Est Prof Wage Rate'!$A$1:$J$38</definedName>
    <definedName name="_xlnm.Print_Area" localSheetId="8">'12 Not Inc BH EA REDA'!$A$13:$K$21</definedName>
    <definedName name="_xlnm.Print_Area" localSheetId="6">'12 Not Inc BH RES-EEI &gt;200'!$A$15:$K$27</definedName>
    <definedName name="_xlnm.Print_Area" localSheetId="4">'12 Not Inc BH RES-EEI 80&gt;&lt;200'!$A$15:$K$27</definedName>
    <definedName name="_xlnm.Print_Area" localSheetId="2">'12 Not Inc BH RES-EEI&lt;80'!$A$15:$K$27</definedName>
    <definedName name="_xlnm.Print_Area" localSheetId="10">'12 Not Inc BH TAG'!$A$13:$K$22</definedName>
    <definedName name="_xlnm.Print_Area" localSheetId="15">'14 Annual $ Fed Gov Est EA REDA'!$A$23:$K$38</definedName>
    <definedName name="_xlnm.Print_Area" localSheetId="16">'14 Annual $ Fed Gov Est TAG'!$A$23:$K$34</definedName>
    <definedName name="_xlnm.Print_Area" localSheetId="12">'14 Annual$FedGovEst RES-EEI &lt;80'!$A$23:$K$39</definedName>
    <definedName name="_xlnm.Print_Area" localSheetId="14">'14 Annual$FedGovEst RES-EEI&gt;200'!$A$23:$K$39</definedName>
    <definedName name="_xlnm.Print_Area" localSheetId="13">'14Ann$FedGovEst RES-EEI80&gt;&lt;200'!$A$23:$K$39</definedName>
    <definedName name="_xlnm.Print_Titles" localSheetId="7">'12 BHCollection EA REDA'!$1:$12</definedName>
    <definedName name="_xlnm.Print_Titles" localSheetId="5">'12 BHCollection RES-EEI &gt;200'!$1:$14</definedName>
    <definedName name="_xlnm.Print_Titles" localSheetId="3">'12 BHCollection RES-EEI 80&gt;&lt;200'!$1:$14</definedName>
    <definedName name="_xlnm.Print_Titles" localSheetId="1">'12 BHCollection RES-EEI&lt;80K'!$1:$14</definedName>
    <definedName name="_xlnm.Print_Titles" localSheetId="9">'12 BHCollection TAG'!$1:$12</definedName>
    <definedName name="_xlnm.Print_Titles" localSheetId="11">'12 Est Prof Wage Rate'!$1:$38</definedName>
    <definedName name="_xlnm.Print_Titles" localSheetId="8">'12 Not Inc BH EA REDA'!$1:$12</definedName>
    <definedName name="_xlnm.Print_Titles" localSheetId="6">'12 Not Inc BH RES-EEI &gt;200'!$1:$14</definedName>
    <definedName name="_xlnm.Print_Titles" localSheetId="4">'12 Not Inc BH RES-EEI 80&gt;&lt;200'!$1:$14</definedName>
    <definedName name="_xlnm.Print_Titles" localSheetId="2">'12 Not Inc BH RES-EEI&lt;80'!$1:$14</definedName>
    <definedName name="_xlnm.Print_Titles" localSheetId="10">'12 Not Inc BH TAG'!$1:$12</definedName>
    <definedName name="_xlnm.Print_Titles" localSheetId="15">'14 Annual $ Fed Gov Est EA REDA'!$1:$22</definedName>
    <definedName name="_xlnm.Print_Titles" localSheetId="16">'14 Annual $ Fed Gov Est TAG'!$1:$22</definedName>
    <definedName name="_xlnm.Print_Titles" localSheetId="12">'14 Annual$FedGovEst RES-EEI &lt;80'!$1:$22</definedName>
    <definedName name="_xlnm.Print_Titles" localSheetId="14">'14 Annual$FedGovEst RES-EEI&gt;200'!$1:$22</definedName>
    <definedName name="_xlnm.Print_Titles" localSheetId="13">'14Ann$FedGovEst RES-EEI80&gt;&lt;200'!$1:$22</definedName>
    <definedName name="Z_15C0669A_31B7_4E8C_B264_C157DFCC7314_.wvu.PrintArea" localSheetId="7" hidden="1">'12 BHCollection EA REDA'!$A$1:$K$22</definedName>
    <definedName name="Z_15C0669A_31B7_4E8C_B264_C157DFCC7314_.wvu.PrintArea" localSheetId="5" hidden="1">'12 BHCollection RES-EEI &gt;200'!$A$1:$K$26</definedName>
    <definedName name="Z_15C0669A_31B7_4E8C_B264_C157DFCC7314_.wvu.PrintArea" localSheetId="3" hidden="1">'12 BHCollection RES-EEI 80&gt;&lt;200'!$A$1:$K$26</definedName>
    <definedName name="Z_15C0669A_31B7_4E8C_B264_C157DFCC7314_.wvu.PrintArea" localSheetId="1" hidden="1">'12 BHCollection RES-EEI&lt;80K'!$A$1:$K$26</definedName>
    <definedName name="Z_15C0669A_31B7_4E8C_B264_C157DFCC7314_.wvu.PrintArea" localSheetId="9" hidden="1">'12 BHCollection TAG'!$A$1:$K$17</definedName>
    <definedName name="Z_15C0669A_31B7_4E8C_B264_C157DFCC7314_.wvu.PrintArea" localSheetId="11" hidden="1">'12 Est Prof Wage Rate'!$A$1:$L$38</definedName>
    <definedName name="Z_15C0669A_31B7_4E8C_B264_C157DFCC7314_.wvu.PrintArea" localSheetId="8" hidden="1">'12 Not Inc BH EA REDA'!$A$1:$K$12</definedName>
    <definedName name="Z_15C0669A_31B7_4E8C_B264_C157DFCC7314_.wvu.PrintArea" localSheetId="6" hidden="1">'12 Not Inc BH RES-EEI &gt;200'!$A$1:$K$18</definedName>
    <definedName name="Z_15C0669A_31B7_4E8C_B264_C157DFCC7314_.wvu.PrintArea" localSheetId="4" hidden="1">'12 Not Inc BH RES-EEI 80&gt;&lt;200'!$A$1:$K$18</definedName>
    <definedName name="Z_15C0669A_31B7_4E8C_B264_C157DFCC7314_.wvu.PrintArea" localSheetId="2" hidden="1">'12 Not Inc BH RES-EEI&lt;80'!$A$1:$K$18</definedName>
    <definedName name="Z_15C0669A_31B7_4E8C_B264_C157DFCC7314_.wvu.PrintArea" localSheetId="10" hidden="1">'12 Not Inc BH TAG'!$A$1:$K$12</definedName>
    <definedName name="Z_15C0669A_31B7_4E8C_B264_C157DFCC7314_.wvu.PrintTitles" localSheetId="7" hidden="1">'12 BHCollection EA REDA'!$1:$12</definedName>
    <definedName name="Z_15C0669A_31B7_4E8C_B264_C157DFCC7314_.wvu.PrintTitles" localSheetId="5" hidden="1">'12 BHCollection RES-EEI &gt;200'!$1:$14</definedName>
    <definedName name="Z_15C0669A_31B7_4E8C_B264_C157DFCC7314_.wvu.PrintTitles" localSheetId="3" hidden="1">'12 BHCollection RES-EEI 80&gt;&lt;200'!$1:$14</definedName>
    <definedName name="Z_15C0669A_31B7_4E8C_B264_C157DFCC7314_.wvu.PrintTitles" localSheetId="1" hidden="1">'12 BHCollection RES-EEI&lt;80K'!$1:$14</definedName>
    <definedName name="Z_15C0669A_31B7_4E8C_B264_C157DFCC7314_.wvu.PrintTitles" localSheetId="9" hidden="1">'12 BHCollection TAG'!$1:$12</definedName>
    <definedName name="Z_15C0669A_31B7_4E8C_B264_C157DFCC7314_.wvu.PrintTitles" localSheetId="11" hidden="1">'12 Est Prof Wage Rate'!$1:$38</definedName>
    <definedName name="Z_15C0669A_31B7_4E8C_B264_C157DFCC7314_.wvu.PrintTitles" localSheetId="8" hidden="1">'12 Not Inc BH EA REDA'!$1:$12</definedName>
    <definedName name="Z_15C0669A_31B7_4E8C_B264_C157DFCC7314_.wvu.PrintTitles" localSheetId="6" hidden="1">'12 Not Inc BH RES-EEI &gt;200'!$1:$14</definedName>
    <definedName name="Z_15C0669A_31B7_4E8C_B264_C157DFCC7314_.wvu.PrintTitles" localSheetId="4" hidden="1">'12 Not Inc BH RES-EEI 80&gt;&lt;200'!$1:$14</definedName>
    <definedName name="Z_15C0669A_31B7_4E8C_B264_C157DFCC7314_.wvu.PrintTitles" localSheetId="2" hidden="1">'12 Not Inc BH RES-EEI&lt;80'!$1:$14</definedName>
    <definedName name="Z_15C0669A_31B7_4E8C_B264_C157DFCC7314_.wvu.PrintTitles" localSheetId="10" hidden="1">'12 Not Inc BH TAG'!$1:$12</definedName>
    <definedName name="Z_37AA95CC_33E3_448E_A246_6D7C1E55B132_.wvu.PrintArea" localSheetId="7" hidden="1">'12 BHCollection EA REDA'!$A$1:$K$22</definedName>
    <definedName name="Z_37AA95CC_33E3_448E_A246_6D7C1E55B132_.wvu.PrintArea" localSheetId="5" hidden="1">'12 BHCollection RES-EEI &gt;200'!$A$1:$K$26</definedName>
    <definedName name="Z_37AA95CC_33E3_448E_A246_6D7C1E55B132_.wvu.PrintArea" localSheetId="3" hidden="1">'12 BHCollection RES-EEI 80&gt;&lt;200'!$A$1:$K$26</definedName>
    <definedName name="Z_37AA95CC_33E3_448E_A246_6D7C1E55B132_.wvu.PrintArea" localSheetId="1" hidden="1">'12 BHCollection RES-EEI&lt;80K'!$A$1:$K$26</definedName>
    <definedName name="Z_37AA95CC_33E3_448E_A246_6D7C1E55B132_.wvu.PrintArea" localSheetId="9" hidden="1">'12 BHCollection TAG'!$A$1:$K$17</definedName>
    <definedName name="Z_37AA95CC_33E3_448E_A246_6D7C1E55B132_.wvu.PrintArea" localSheetId="11" hidden="1">'12 Est Prof Wage Rate'!$A$1:$L$38</definedName>
    <definedName name="Z_37AA95CC_33E3_448E_A246_6D7C1E55B132_.wvu.PrintArea" localSheetId="8" hidden="1">'12 Not Inc BH EA REDA'!$A$1:$K$12</definedName>
    <definedName name="Z_37AA95CC_33E3_448E_A246_6D7C1E55B132_.wvu.PrintArea" localSheetId="6" hidden="1">'12 Not Inc BH RES-EEI &gt;200'!$A$1:$K$18</definedName>
    <definedName name="Z_37AA95CC_33E3_448E_A246_6D7C1E55B132_.wvu.PrintArea" localSheetId="4" hidden="1">'12 Not Inc BH RES-EEI 80&gt;&lt;200'!$A$1:$K$18</definedName>
    <definedName name="Z_37AA95CC_33E3_448E_A246_6D7C1E55B132_.wvu.PrintArea" localSheetId="2" hidden="1">'12 Not Inc BH RES-EEI&lt;80'!$A$1:$K$18</definedName>
    <definedName name="Z_37AA95CC_33E3_448E_A246_6D7C1E55B132_.wvu.PrintArea" localSheetId="10" hidden="1">'12 Not Inc BH TAG'!$A$1:$K$12</definedName>
    <definedName name="Z_50551261_C85F_41F5_AFE5_A65BD7C7846A_.wvu.PrintArea" localSheetId="7" hidden="1">'12 BHCollection EA REDA'!$A$1:$K$22</definedName>
    <definedName name="Z_50551261_C85F_41F5_AFE5_A65BD7C7846A_.wvu.PrintArea" localSheetId="5" hidden="1">'12 BHCollection RES-EEI &gt;200'!$A$1:$K$26</definedName>
    <definedName name="Z_50551261_C85F_41F5_AFE5_A65BD7C7846A_.wvu.PrintArea" localSheetId="3" hidden="1">'12 BHCollection RES-EEI 80&gt;&lt;200'!$A$1:$K$26</definedName>
    <definedName name="Z_50551261_C85F_41F5_AFE5_A65BD7C7846A_.wvu.PrintArea" localSheetId="1" hidden="1">'12 BHCollection RES-EEI&lt;80K'!$A$1:$K$26</definedName>
    <definedName name="Z_50551261_C85F_41F5_AFE5_A65BD7C7846A_.wvu.PrintArea" localSheetId="9" hidden="1">'12 BHCollection TAG'!$A$1:$K$17</definedName>
    <definedName name="Z_50551261_C85F_41F5_AFE5_A65BD7C7846A_.wvu.PrintArea" localSheetId="11" hidden="1">'12 Est Prof Wage Rate'!$A$1:$L$38</definedName>
    <definedName name="Z_50551261_C85F_41F5_AFE5_A65BD7C7846A_.wvu.PrintArea" localSheetId="8" hidden="1">'12 Not Inc BH EA REDA'!$A$1:$K$12</definedName>
    <definedName name="Z_50551261_C85F_41F5_AFE5_A65BD7C7846A_.wvu.PrintArea" localSheetId="6" hidden="1">'12 Not Inc BH RES-EEI &gt;200'!$A$1:$K$18</definedName>
    <definedName name="Z_50551261_C85F_41F5_AFE5_A65BD7C7846A_.wvu.PrintArea" localSheetId="4" hidden="1">'12 Not Inc BH RES-EEI 80&gt;&lt;200'!$A$1:$K$18</definedName>
    <definedName name="Z_50551261_C85F_41F5_AFE5_A65BD7C7846A_.wvu.PrintArea" localSheetId="2" hidden="1">'12 Not Inc BH RES-EEI&lt;80'!$A$1:$K$18</definedName>
    <definedName name="Z_50551261_C85F_41F5_AFE5_A65BD7C7846A_.wvu.PrintArea" localSheetId="10" hidden="1">'12 Not Inc BH TAG'!$A$1:$K$12</definedName>
    <definedName name="Z_50551261_C85F_41F5_AFE5_A65BD7C7846A_.wvu.PrintTitles" localSheetId="7" hidden="1">'12 BHCollection EA REDA'!$1:$12</definedName>
    <definedName name="Z_50551261_C85F_41F5_AFE5_A65BD7C7846A_.wvu.PrintTitles" localSheetId="5" hidden="1">'12 BHCollection RES-EEI &gt;200'!$1:$14</definedName>
    <definedName name="Z_50551261_C85F_41F5_AFE5_A65BD7C7846A_.wvu.PrintTitles" localSheetId="3" hidden="1">'12 BHCollection RES-EEI 80&gt;&lt;200'!$1:$14</definedName>
    <definedName name="Z_50551261_C85F_41F5_AFE5_A65BD7C7846A_.wvu.PrintTitles" localSheetId="1" hidden="1">'12 BHCollection RES-EEI&lt;80K'!$1:$14</definedName>
    <definedName name="Z_50551261_C85F_41F5_AFE5_A65BD7C7846A_.wvu.PrintTitles" localSheetId="9" hidden="1">'12 BHCollection TAG'!$1:$12</definedName>
    <definedName name="Z_50551261_C85F_41F5_AFE5_A65BD7C7846A_.wvu.PrintTitles" localSheetId="11" hidden="1">'12 Est Prof Wage Rate'!$1:$38</definedName>
    <definedName name="Z_50551261_C85F_41F5_AFE5_A65BD7C7846A_.wvu.PrintTitles" localSheetId="8" hidden="1">'12 Not Inc BH EA REDA'!$1:$12</definedName>
    <definedName name="Z_50551261_C85F_41F5_AFE5_A65BD7C7846A_.wvu.PrintTitles" localSheetId="6" hidden="1">'12 Not Inc BH RES-EEI &gt;200'!$1:$14</definedName>
    <definedName name="Z_50551261_C85F_41F5_AFE5_A65BD7C7846A_.wvu.PrintTitles" localSheetId="4" hidden="1">'12 Not Inc BH RES-EEI 80&gt;&lt;200'!$1:$14</definedName>
    <definedName name="Z_50551261_C85F_41F5_AFE5_A65BD7C7846A_.wvu.PrintTitles" localSheetId="2" hidden="1">'12 Not Inc BH RES-EEI&lt;80'!$1:$14</definedName>
    <definedName name="Z_50551261_C85F_41F5_AFE5_A65BD7C7846A_.wvu.PrintTitles" localSheetId="10" hidden="1">'12 Not Inc BH TAG'!$1:$12</definedName>
    <definedName name="Z_6AFC65E8_BA66_4C26_93D4_B10CF5B31ABD_.wvu.PrintArea" localSheetId="7" hidden="1">'12 BHCollection EA REDA'!$A$1:$K$22</definedName>
    <definedName name="Z_6AFC65E8_BA66_4C26_93D4_B10CF5B31ABD_.wvu.PrintArea" localSheetId="5" hidden="1">'12 BHCollection RES-EEI &gt;200'!$A$1:$K$26</definedName>
    <definedName name="Z_6AFC65E8_BA66_4C26_93D4_B10CF5B31ABD_.wvu.PrintArea" localSheetId="3" hidden="1">'12 BHCollection RES-EEI 80&gt;&lt;200'!$A$1:$K$26</definedName>
    <definedName name="Z_6AFC65E8_BA66_4C26_93D4_B10CF5B31ABD_.wvu.PrintArea" localSheetId="1" hidden="1">'12 BHCollection RES-EEI&lt;80K'!$A$1:$K$26</definedName>
    <definedName name="Z_6AFC65E8_BA66_4C26_93D4_B10CF5B31ABD_.wvu.PrintArea" localSheetId="9" hidden="1">'12 BHCollection TAG'!$A$1:$K$17</definedName>
    <definedName name="Z_6AFC65E8_BA66_4C26_93D4_B10CF5B31ABD_.wvu.PrintArea" localSheetId="11" hidden="1">'12 Est Prof Wage Rate'!$A$1:$L$38</definedName>
    <definedName name="Z_6AFC65E8_BA66_4C26_93D4_B10CF5B31ABD_.wvu.PrintArea" localSheetId="8" hidden="1">'12 Not Inc BH EA REDA'!$A$1:$K$12</definedName>
    <definedName name="Z_6AFC65E8_BA66_4C26_93D4_B10CF5B31ABD_.wvu.PrintArea" localSheetId="6" hidden="1">'12 Not Inc BH RES-EEI &gt;200'!$A$1:$K$18</definedName>
    <definedName name="Z_6AFC65E8_BA66_4C26_93D4_B10CF5B31ABD_.wvu.PrintArea" localSheetId="4" hidden="1">'12 Not Inc BH RES-EEI 80&gt;&lt;200'!$A$1:$K$18</definedName>
    <definedName name="Z_6AFC65E8_BA66_4C26_93D4_B10CF5B31ABD_.wvu.PrintArea" localSheetId="2" hidden="1">'12 Not Inc BH RES-EEI&lt;80'!$A$1:$K$18</definedName>
    <definedName name="Z_6AFC65E8_BA66_4C26_93D4_B10CF5B31ABD_.wvu.PrintArea" localSheetId="10" hidden="1">'12 Not Inc BH TAG'!$A$1:$K$12</definedName>
    <definedName name="Z_6AFC65E8_BA66_4C26_93D4_B10CF5B31ABD_.wvu.PrintTitles" localSheetId="7" hidden="1">'12 BHCollection EA REDA'!$1:$12</definedName>
    <definedName name="Z_6AFC65E8_BA66_4C26_93D4_B10CF5B31ABD_.wvu.PrintTitles" localSheetId="5" hidden="1">'12 BHCollection RES-EEI &gt;200'!$1:$14</definedName>
    <definedName name="Z_6AFC65E8_BA66_4C26_93D4_B10CF5B31ABD_.wvu.PrintTitles" localSheetId="3" hidden="1">'12 BHCollection RES-EEI 80&gt;&lt;200'!$1:$14</definedName>
    <definedName name="Z_6AFC65E8_BA66_4C26_93D4_B10CF5B31ABD_.wvu.PrintTitles" localSheetId="1" hidden="1">'12 BHCollection RES-EEI&lt;80K'!$1:$14</definedName>
    <definedName name="Z_6AFC65E8_BA66_4C26_93D4_B10CF5B31ABD_.wvu.PrintTitles" localSheetId="9" hidden="1">'12 BHCollection TAG'!$1:$12</definedName>
    <definedName name="Z_6AFC65E8_BA66_4C26_93D4_B10CF5B31ABD_.wvu.PrintTitles" localSheetId="11" hidden="1">'12 Est Prof Wage Rate'!$1:$38</definedName>
    <definedName name="Z_6AFC65E8_BA66_4C26_93D4_B10CF5B31ABD_.wvu.PrintTitles" localSheetId="8" hidden="1">'12 Not Inc BH EA REDA'!$1:$12</definedName>
    <definedName name="Z_6AFC65E8_BA66_4C26_93D4_B10CF5B31ABD_.wvu.PrintTitles" localSheetId="6" hidden="1">'12 Not Inc BH RES-EEI &gt;200'!$1:$14</definedName>
    <definedName name="Z_6AFC65E8_BA66_4C26_93D4_B10CF5B31ABD_.wvu.PrintTitles" localSheetId="4" hidden="1">'12 Not Inc BH RES-EEI 80&gt;&lt;200'!$1:$14</definedName>
    <definedName name="Z_6AFC65E8_BA66_4C26_93D4_B10CF5B31ABD_.wvu.PrintTitles" localSheetId="2" hidden="1">'12 Not Inc BH RES-EEI&lt;80'!$1:$14</definedName>
    <definedName name="Z_6AFC65E8_BA66_4C26_93D4_B10CF5B31ABD_.wvu.PrintTitles" localSheetId="10" hidden="1">'12 Not Inc BH TAG'!$1:$12</definedName>
    <definedName name="Z_6AFC65E8_BA66_4C26_93D4_B10CF5B31ABD_.wvu.Rows" localSheetId="7" hidden="1">'12 BHCollection EA REDA'!#REF!</definedName>
    <definedName name="Z_6AFC65E8_BA66_4C26_93D4_B10CF5B31ABD_.wvu.Rows" localSheetId="5" hidden="1">'12 BHCollection RES-EEI &gt;200'!#REF!</definedName>
    <definedName name="Z_6AFC65E8_BA66_4C26_93D4_B10CF5B31ABD_.wvu.Rows" localSheetId="3" hidden="1">'12 BHCollection RES-EEI 80&gt;&lt;200'!#REF!</definedName>
    <definedName name="Z_6AFC65E8_BA66_4C26_93D4_B10CF5B31ABD_.wvu.Rows" localSheetId="1" hidden="1">'12 BHCollection RES-EEI&lt;80K'!#REF!</definedName>
    <definedName name="Z_6AFC65E8_BA66_4C26_93D4_B10CF5B31ABD_.wvu.Rows" localSheetId="9" hidden="1">'12 BHCollection TAG'!#REF!</definedName>
    <definedName name="Z_6AFC65E8_BA66_4C26_93D4_B10CF5B31ABD_.wvu.Rows" localSheetId="11" hidden="1">'12 Est Prof Wage Rate'!#REF!</definedName>
    <definedName name="Z_6AFC65E8_BA66_4C26_93D4_B10CF5B31ABD_.wvu.Rows" localSheetId="8" hidden="1">'12 Not Inc BH EA REDA'!#REF!</definedName>
    <definedName name="Z_6AFC65E8_BA66_4C26_93D4_B10CF5B31ABD_.wvu.Rows" localSheetId="6" hidden="1">'12 Not Inc BH RES-EEI &gt;200'!#REF!</definedName>
    <definedName name="Z_6AFC65E8_BA66_4C26_93D4_B10CF5B31ABD_.wvu.Rows" localSheetId="4" hidden="1">'12 Not Inc BH RES-EEI 80&gt;&lt;200'!#REF!</definedName>
    <definedName name="Z_6AFC65E8_BA66_4C26_93D4_B10CF5B31ABD_.wvu.Rows" localSheetId="2" hidden="1">'12 Not Inc BH RES-EEI&lt;80'!#REF!</definedName>
    <definedName name="Z_6AFC65E8_BA66_4C26_93D4_B10CF5B31ABD_.wvu.Rows" localSheetId="10" hidden="1">'12 Not Inc BH TAG'!#REF!</definedName>
    <definedName name="Z_6D408708_B60D_4677_A8AE_FDB2202DA023_.wvu.PrintArea" localSheetId="7" hidden="1">'12 BHCollection EA REDA'!$A$1:$K$22</definedName>
    <definedName name="Z_6D408708_B60D_4677_A8AE_FDB2202DA023_.wvu.PrintArea" localSheetId="5" hidden="1">'12 BHCollection RES-EEI &gt;200'!$A$1:$K$26</definedName>
    <definedName name="Z_6D408708_B60D_4677_A8AE_FDB2202DA023_.wvu.PrintArea" localSheetId="3" hidden="1">'12 BHCollection RES-EEI 80&gt;&lt;200'!$A$1:$K$26</definedName>
    <definedName name="Z_6D408708_B60D_4677_A8AE_FDB2202DA023_.wvu.PrintArea" localSheetId="1" hidden="1">'12 BHCollection RES-EEI&lt;80K'!$A$1:$K$26</definedName>
    <definedName name="Z_6D408708_B60D_4677_A8AE_FDB2202DA023_.wvu.PrintArea" localSheetId="9" hidden="1">'12 BHCollection TAG'!$A$1:$K$17</definedName>
    <definedName name="Z_6D408708_B60D_4677_A8AE_FDB2202DA023_.wvu.PrintArea" localSheetId="11" hidden="1">'12 Est Prof Wage Rate'!$A$1:$L$38</definedName>
    <definedName name="Z_6D408708_B60D_4677_A8AE_FDB2202DA023_.wvu.PrintArea" localSheetId="8" hidden="1">'12 Not Inc BH EA REDA'!$A$1:$K$12</definedName>
    <definedName name="Z_6D408708_B60D_4677_A8AE_FDB2202DA023_.wvu.PrintArea" localSheetId="6" hidden="1">'12 Not Inc BH RES-EEI &gt;200'!$A$1:$K$18</definedName>
    <definedName name="Z_6D408708_B60D_4677_A8AE_FDB2202DA023_.wvu.PrintArea" localSheetId="4" hidden="1">'12 Not Inc BH RES-EEI 80&gt;&lt;200'!$A$1:$K$18</definedName>
    <definedName name="Z_6D408708_B60D_4677_A8AE_FDB2202DA023_.wvu.PrintArea" localSheetId="2" hidden="1">'12 Not Inc BH RES-EEI&lt;80'!$A$1:$K$18</definedName>
    <definedName name="Z_6D408708_B60D_4677_A8AE_FDB2202DA023_.wvu.PrintArea" localSheetId="10" hidden="1">'12 Not Inc BH TAG'!$A$1:$K$12</definedName>
    <definedName name="Z_6D408708_B60D_4677_A8AE_FDB2202DA023_.wvu.PrintTitles" localSheetId="7" hidden="1">'12 BHCollection EA REDA'!$1:$12</definedName>
    <definedName name="Z_6D408708_B60D_4677_A8AE_FDB2202DA023_.wvu.PrintTitles" localSheetId="5" hidden="1">'12 BHCollection RES-EEI &gt;200'!$1:$14</definedName>
    <definedName name="Z_6D408708_B60D_4677_A8AE_FDB2202DA023_.wvu.PrintTitles" localSheetId="3" hidden="1">'12 BHCollection RES-EEI 80&gt;&lt;200'!$1:$14</definedName>
    <definedName name="Z_6D408708_B60D_4677_A8AE_FDB2202DA023_.wvu.PrintTitles" localSheetId="1" hidden="1">'12 BHCollection RES-EEI&lt;80K'!$1:$14</definedName>
    <definedName name="Z_6D408708_B60D_4677_A8AE_FDB2202DA023_.wvu.PrintTitles" localSheetId="9" hidden="1">'12 BHCollection TAG'!$1:$12</definedName>
    <definedName name="Z_6D408708_B60D_4677_A8AE_FDB2202DA023_.wvu.PrintTitles" localSheetId="11" hidden="1">'12 Est Prof Wage Rate'!$1:$38</definedName>
    <definedName name="Z_6D408708_B60D_4677_A8AE_FDB2202DA023_.wvu.PrintTitles" localSheetId="8" hidden="1">'12 Not Inc BH EA REDA'!$1:$12</definedName>
    <definedName name="Z_6D408708_B60D_4677_A8AE_FDB2202DA023_.wvu.PrintTitles" localSheetId="6" hidden="1">'12 Not Inc BH RES-EEI &gt;200'!$1:$14</definedName>
    <definedName name="Z_6D408708_B60D_4677_A8AE_FDB2202DA023_.wvu.PrintTitles" localSheetId="4" hidden="1">'12 Not Inc BH RES-EEI 80&gt;&lt;200'!$1:$14</definedName>
    <definedName name="Z_6D408708_B60D_4677_A8AE_FDB2202DA023_.wvu.PrintTitles" localSheetId="2" hidden="1">'12 Not Inc BH RES-EEI&lt;80'!$1:$14</definedName>
    <definedName name="Z_6D408708_B60D_4677_A8AE_FDB2202DA023_.wvu.PrintTitles" localSheetId="10" hidden="1">'12 Not Inc BH TAG'!$1:$12</definedName>
    <definedName name="Z_6D408708_B60D_4677_A8AE_FDB2202DA023_.wvu.Rows" localSheetId="7" hidden="1">'12 BHCollection EA REDA'!#REF!</definedName>
    <definedName name="Z_6D408708_B60D_4677_A8AE_FDB2202DA023_.wvu.Rows" localSheetId="5" hidden="1">'12 BHCollection RES-EEI &gt;200'!#REF!</definedName>
    <definedName name="Z_6D408708_B60D_4677_A8AE_FDB2202DA023_.wvu.Rows" localSheetId="3" hidden="1">'12 BHCollection RES-EEI 80&gt;&lt;200'!#REF!</definedName>
    <definedName name="Z_6D408708_B60D_4677_A8AE_FDB2202DA023_.wvu.Rows" localSheetId="1" hidden="1">'12 BHCollection RES-EEI&lt;80K'!#REF!</definedName>
    <definedName name="Z_6D408708_B60D_4677_A8AE_FDB2202DA023_.wvu.Rows" localSheetId="9" hidden="1">'12 BHCollection TAG'!#REF!</definedName>
    <definedName name="Z_6D408708_B60D_4677_A8AE_FDB2202DA023_.wvu.Rows" localSheetId="11" hidden="1">'12 Est Prof Wage Rate'!#REF!</definedName>
    <definedName name="Z_6D408708_B60D_4677_A8AE_FDB2202DA023_.wvu.Rows" localSheetId="8" hidden="1">'12 Not Inc BH EA REDA'!#REF!</definedName>
    <definedName name="Z_6D408708_B60D_4677_A8AE_FDB2202DA023_.wvu.Rows" localSheetId="6" hidden="1">'12 Not Inc BH RES-EEI &gt;200'!#REF!</definedName>
    <definedName name="Z_6D408708_B60D_4677_A8AE_FDB2202DA023_.wvu.Rows" localSheetId="4" hidden="1">'12 Not Inc BH RES-EEI 80&gt;&lt;200'!#REF!</definedName>
    <definedName name="Z_6D408708_B60D_4677_A8AE_FDB2202DA023_.wvu.Rows" localSheetId="2" hidden="1">'12 Not Inc BH RES-EEI&lt;80'!#REF!</definedName>
    <definedName name="Z_6D408708_B60D_4677_A8AE_FDB2202DA023_.wvu.Rows" localSheetId="10" hidden="1">'12 Not Inc BH TAG'!#REF!</definedName>
    <definedName name="Z_6D91BC3E_AAD1_45FF_B665_9358F89A956A_.wvu.PrintArea" localSheetId="7" hidden="1">'12 BHCollection EA REDA'!$A$1:$K$22</definedName>
    <definedName name="Z_6D91BC3E_AAD1_45FF_B665_9358F89A956A_.wvu.PrintArea" localSheetId="5" hidden="1">'12 BHCollection RES-EEI &gt;200'!$A$1:$K$26</definedName>
    <definedName name="Z_6D91BC3E_AAD1_45FF_B665_9358F89A956A_.wvu.PrintArea" localSheetId="3" hidden="1">'12 BHCollection RES-EEI 80&gt;&lt;200'!$A$1:$K$26</definedName>
    <definedName name="Z_6D91BC3E_AAD1_45FF_B665_9358F89A956A_.wvu.PrintArea" localSheetId="1" hidden="1">'12 BHCollection RES-EEI&lt;80K'!$A$1:$K$26</definedName>
    <definedName name="Z_6D91BC3E_AAD1_45FF_B665_9358F89A956A_.wvu.PrintArea" localSheetId="9" hidden="1">'12 BHCollection TAG'!$A$1:$K$17</definedName>
    <definedName name="Z_6D91BC3E_AAD1_45FF_B665_9358F89A956A_.wvu.PrintArea" localSheetId="11" hidden="1">'12 Est Prof Wage Rate'!$A$1:$L$38</definedName>
    <definedName name="Z_6D91BC3E_AAD1_45FF_B665_9358F89A956A_.wvu.PrintArea" localSheetId="8" hidden="1">'12 Not Inc BH EA REDA'!$A$1:$K$12</definedName>
    <definedName name="Z_6D91BC3E_AAD1_45FF_B665_9358F89A956A_.wvu.PrintArea" localSheetId="6" hidden="1">'12 Not Inc BH RES-EEI &gt;200'!$A$1:$K$18</definedName>
    <definedName name="Z_6D91BC3E_AAD1_45FF_B665_9358F89A956A_.wvu.PrintArea" localSheetId="4" hidden="1">'12 Not Inc BH RES-EEI 80&gt;&lt;200'!$A$1:$K$18</definedName>
    <definedName name="Z_6D91BC3E_AAD1_45FF_B665_9358F89A956A_.wvu.PrintArea" localSheetId="2" hidden="1">'12 Not Inc BH RES-EEI&lt;80'!$A$1:$K$18</definedName>
    <definedName name="Z_6D91BC3E_AAD1_45FF_B665_9358F89A956A_.wvu.PrintArea" localSheetId="10" hidden="1">'12 Not Inc BH TAG'!$A$1:$K$12</definedName>
    <definedName name="Z_6D91BC3E_AAD1_45FF_B665_9358F89A956A_.wvu.PrintTitles" localSheetId="7" hidden="1">'12 BHCollection EA REDA'!$1:$12</definedName>
    <definedName name="Z_6D91BC3E_AAD1_45FF_B665_9358F89A956A_.wvu.PrintTitles" localSheetId="5" hidden="1">'12 BHCollection RES-EEI &gt;200'!$1:$14</definedName>
    <definedName name="Z_6D91BC3E_AAD1_45FF_B665_9358F89A956A_.wvu.PrintTitles" localSheetId="3" hidden="1">'12 BHCollection RES-EEI 80&gt;&lt;200'!$1:$14</definedName>
    <definedName name="Z_6D91BC3E_AAD1_45FF_B665_9358F89A956A_.wvu.PrintTitles" localSheetId="1" hidden="1">'12 BHCollection RES-EEI&lt;80K'!$1:$14</definedName>
    <definedName name="Z_6D91BC3E_AAD1_45FF_B665_9358F89A956A_.wvu.PrintTitles" localSheetId="9" hidden="1">'12 BHCollection TAG'!$1:$12</definedName>
    <definedName name="Z_6D91BC3E_AAD1_45FF_B665_9358F89A956A_.wvu.PrintTitles" localSheetId="11" hidden="1">'12 Est Prof Wage Rate'!$1:$38</definedName>
    <definedName name="Z_6D91BC3E_AAD1_45FF_B665_9358F89A956A_.wvu.PrintTitles" localSheetId="8" hidden="1">'12 Not Inc BH EA REDA'!$1:$12</definedName>
    <definedName name="Z_6D91BC3E_AAD1_45FF_B665_9358F89A956A_.wvu.PrintTitles" localSheetId="6" hidden="1">'12 Not Inc BH RES-EEI &gt;200'!$1:$14</definedName>
    <definedName name="Z_6D91BC3E_AAD1_45FF_B665_9358F89A956A_.wvu.PrintTitles" localSheetId="4" hidden="1">'12 Not Inc BH RES-EEI 80&gt;&lt;200'!$1:$14</definedName>
    <definedName name="Z_6D91BC3E_AAD1_45FF_B665_9358F89A956A_.wvu.PrintTitles" localSheetId="2" hidden="1">'12 Not Inc BH RES-EEI&lt;80'!$1:$14</definedName>
    <definedName name="Z_6D91BC3E_AAD1_45FF_B665_9358F89A956A_.wvu.PrintTitles" localSheetId="10" hidden="1">'12 Not Inc BH TAG'!$1:$12</definedName>
    <definedName name="Z_6D91BC3E_AAD1_45FF_B665_9358F89A956A_.wvu.Rows" localSheetId="7" hidden="1">'12 BHCollection EA REDA'!#REF!</definedName>
    <definedName name="Z_6D91BC3E_AAD1_45FF_B665_9358F89A956A_.wvu.Rows" localSheetId="5" hidden="1">'12 BHCollection RES-EEI &gt;200'!#REF!</definedName>
    <definedName name="Z_6D91BC3E_AAD1_45FF_B665_9358F89A956A_.wvu.Rows" localSheetId="3" hidden="1">'12 BHCollection RES-EEI 80&gt;&lt;200'!#REF!</definedName>
    <definedName name="Z_6D91BC3E_AAD1_45FF_B665_9358F89A956A_.wvu.Rows" localSheetId="1" hidden="1">'12 BHCollection RES-EEI&lt;80K'!#REF!</definedName>
    <definedName name="Z_6D91BC3E_AAD1_45FF_B665_9358F89A956A_.wvu.Rows" localSheetId="9" hidden="1">'12 BHCollection TAG'!#REF!</definedName>
    <definedName name="Z_6D91BC3E_AAD1_45FF_B665_9358F89A956A_.wvu.Rows" localSheetId="11" hidden="1">'12 Est Prof Wage Rate'!#REF!</definedName>
    <definedName name="Z_6D91BC3E_AAD1_45FF_B665_9358F89A956A_.wvu.Rows" localSheetId="8" hidden="1">'12 Not Inc BH EA REDA'!#REF!</definedName>
    <definedName name="Z_6D91BC3E_AAD1_45FF_B665_9358F89A956A_.wvu.Rows" localSheetId="6" hidden="1">'12 Not Inc BH RES-EEI &gt;200'!#REF!</definedName>
    <definedName name="Z_6D91BC3E_AAD1_45FF_B665_9358F89A956A_.wvu.Rows" localSheetId="4" hidden="1">'12 Not Inc BH RES-EEI 80&gt;&lt;200'!#REF!</definedName>
    <definedName name="Z_6D91BC3E_AAD1_45FF_B665_9358F89A956A_.wvu.Rows" localSheetId="2" hidden="1">'12 Not Inc BH RES-EEI&lt;80'!#REF!</definedName>
    <definedName name="Z_6D91BC3E_AAD1_45FF_B665_9358F89A956A_.wvu.Rows" localSheetId="10" hidden="1">'12 Not Inc BH TAG'!#REF!</definedName>
    <definedName name="Z_824B90F9_415C_4796_9E3D_A1CDA185FF5F_.wvu.PrintArea" localSheetId="7" hidden="1">'12 BHCollection EA REDA'!$A$1:$K$22</definedName>
    <definedName name="Z_824B90F9_415C_4796_9E3D_A1CDA185FF5F_.wvu.PrintArea" localSheetId="5" hidden="1">'12 BHCollection RES-EEI &gt;200'!$A$1:$K$26</definedName>
    <definedName name="Z_824B90F9_415C_4796_9E3D_A1CDA185FF5F_.wvu.PrintArea" localSheetId="3" hidden="1">'12 BHCollection RES-EEI 80&gt;&lt;200'!$A$1:$K$26</definedName>
    <definedName name="Z_824B90F9_415C_4796_9E3D_A1CDA185FF5F_.wvu.PrintArea" localSheetId="1" hidden="1">'12 BHCollection RES-EEI&lt;80K'!$A$1:$K$26</definedName>
    <definedName name="Z_824B90F9_415C_4796_9E3D_A1CDA185FF5F_.wvu.PrintArea" localSheetId="9" hidden="1">'12 BHCollection TAG'!$A$1:$K$17</definedName>
    <definedName name="Z_824B90F9_415C_4796_9E3D_A1CDA185FF5F_.wvu.PrintArea" localSheetId="11" hidden="1">'12 Est Prof Wage Rate'!$A$1:$L$38</definedName>
    <definedName name="Z_824B90F9_415C_4796_9E3D_A1CDA185FF5F_.wvu.PrintArea" localSheetId="8" hidden="1">'12 Not Inc BH EA REDA'!$A$1:$K$12</definedName>
    <definedName name="Z_824B90F9_415C_4796_9E3D_A1CDA185FF5F_.wvu.PrintArea" localSheetId="6" hidden="1">'12 Not Inc BH RES-EEI &gt;200'!$A$1:$K$18</definedName>
    <definedName name="Z_824B90F9_415C_4796_9E3D_A1CDA185FF5F_.wvu.PrintArea" localSheetId="4" hidden="1">'12 Not Inc BH RES-EEI 80&gt;&lt;200'!$A$1:$K$18</definedName>
    <definedName name="Z_824B90F9_415C_4796_9E3D_A1CDA185FF5F_.wvu.PrintArea" localSheetId="2" hidden="1">'12 Not Inc BH RES-EEI&lt;80'!$A$1:$K$18</definedName>
    <definedName name="Z_824B90F9_415C_4796_9E3D_A1CDA185FF5F_.wvu.PrintArea" localSheetId="10" hidden="1">'12 Not Inc BH TAG'!$A$1:$K$12</definedName>
    <definedName name="Z_824B90F9_415C_4796_9E3D_A1CDA185FF5F_.wvu.PrintTitles" localSheetId="7" hidden="1">'12 BHCollection EA REDA'!$1:$12</definedName>
    <definedName name="Z_824B90F9_415C_4796_9E3D_A1CDA185FF5F_.wvu.PrintTitles" localSheetId="5" hidden="1">'12 BHCollection RES-EEI &gt;200'!$1:$14</definedName>
    <definedName name="Z_824B90F9_415C_4796_9E3D_A1CDA185FF5F_.wvu.PrintTitles" localSheetId="3" hidden="1">'12 BHCollection RES-EEI 80&gt;&lt;200'!$1:$14</definedName>
    <definedName name="Z_824B90F9_415C_4796_9E3D_A1CDA185FF5F_.wvu.PrintTitles" localSheetId="1" hidden="1">'12 BHCollection RES-EEI&lt;80K'!$1:$14</definedName>
    <definedName name="Z_824B90F9_415C_4796_9E3D_A1CDA185FF5F_.wvu.PrintTitles" localSheetId="9" hidden="1">'12 BHCollection TAG'!$1:$12</definedName>
    <definedName name="Z_824B90F9_415C_4796_9E3D_A1CDA185FF5F_.wvu.PrintTitles" localSheetId="11" hidden="1">'12 Est Prof Wage Rate'!$1:$38</definedName>
    <definedName name="Z_824B90F9_415C_4796_9E3D_A1CDA185FF5F_.wvu.PrintTitles" localSheetId="8" hidden="1">'12 Not Inc BH EA REDA'!$1:$12</definedName>
    <definedName name="Z_824B90F9_415C_4796_9E3D_A1CDA185FF5F_.wvu.PrintTitles" localSheetId="6" hidden="1">'12 Not Inc BH RES-EEI &gt;200'!$1:$14</definedName>
    <definedName name="Z_824B90F9_415C_4796_9E3D_A1CDA185FF5F_.wvu.PrintTitles" localSheetId="4" hidden="1">'12 Not Inc BH RES-EEI 80&gt;&lt;200'!$1:$14</definedName>
    <definedName name="Z_824B90F9_415C_4796_9E3D_A1CDA185FF5F_.wvu.PrintTitles" localSheetId="2" hidden="1">'12 Not Inc BH RES-EEI&lt;80'!$1:$14</definedName>
    <definedName name="Z_824B90F9_415C_4796_9E3D_A1CDA185FF5F_.wvu.PrintTitles" localSheetId="10" hidden="1">'12 Not Inc BH TAG'!$1:$12</definedName>
    <definedName name="Z_824B90F9_415C_4796_9E3D_A1CDA185FF5F_.wvu.Rows" localSheetId="7" hidden="1">'12 BHCollection EA REDA'!#REF!</definedName>
    <definedName name="Z_824B90F9_415C_4796_9E3D_A1CDA185FF5F_.wvu.Rows" localSheetId="5" hidden="1">'12 BHCollection RES-EEI &gt;200'!#REF!</definedName>
    <definedName name="Z_824B90F9_415C_4796_9E3D_A1CDA185FF5F_.wvu.Rows" localSheetId="3" hidden="1">'12 BHCollection RES-EEI 80&gt;&lt;200'!#REF!</definedName>
    <definedName name="Z_824B90F9_415C_4796_9E3D_A1CDA185FF5F_.wvu.Rows" localSheetId="1" hidden="1">'12 BHCollection RES-EEI&lt;80K'!#REF!</definedName>
    <definedName name="Z_824B90F9_415C_4796_9E3D_A1CDA185FF5F_.wvu.Rows" localSheetId="9" hidden="1">'12 BHCollection TAG'!#REF!</definedName>
    <definedName name="Z_824B90F9_415C_4796_9E3D_A1CDA185FF5F_.wvu.Rows" localSheetId="11" hidden="1">'12 Est Prof Wage Rate'!#REF!</definedName>
    <definedName name="Z_824B90F9_415C_4796_9E3D_A1CDA185FF5F_.wvu.Rows" localSheetId="8" hidden="1">'12 Not Inc BH EA REDA'!#REF!</definedName>
    <definedName name="Z_824B90F9_415C_4796_9E3D_A1CDA185FF5F_.wvu.Rows" localSheetId="6" hidden="1">'12 Not Inc BH RES-EEI &gt;200'!#REF!</definedName>
    <definedName name="Z_824B90F9_415C_4796_9E3D_A1CDA185FF5F_.wvu.Rows" localSheetId="4" hidden="1">'12 Not Inc BH RES-EEI 80&gt;&lt;200'!#REF!</definedName>
    <definedName name="Z_824B90F9_415C_4796_9E3D_A1CDA185FF5F_.wvu.Rows" localSheetId="2" hidden="1">'12 Not Inc BH RES-EEI&lt;80'!#REF!</definedName>
    <definedName name="Z_824B90F9_415C_4796_9E3D_A1CDA185FF5F_.wvu.Rows" localSheetId="10" hidden="1">'12 Not Inc BH TAG'!#REF!</definedName>
    <definedName name="Z_9C915AD1_207C_4784_8563_74210CE5FEE1_.wvu.PrintArea" localSheetId="7" hidden="1">'12 BHCollection EA REDA'!$A$1:$K$22</definedName>
    <definedName name="Z_9C915AD1_207C_4784_8563_74210CE5FEE1_.wvu.PrintArea" localSheetId="5" hidden="1">'12 BHCollection RES-EEI &gt;200'!$A$1:$K$26</definedName>
    <definedName name="Z_9C915AD1_207C_4784_8563_74210CE5FEE1_.wvu.PrintArea" localSheetId="3" hidden="1">'12 BHCollection RES-EEI 80&gt;&lt;200'!$A$1:$K$26</definedName>
    <definedName name="Z_9C915AD1_207C_4784_8563_74210CE5FEE1_.wvu.PrintArea" localSheetId="1" hidden="1">'12 BHCollection RES-EEI&lt;80K'!$A$1:$K$26</definedName>
    <definedName name="Z_9C915AD1_207C_4784_8563_74210CE5FEE1_.wvu.PrintArea" localSheetId="9" hidden="1">'12 BHCollection TAG'!$A$1:$K$17</definedName>
    <definedName name="Z_9C915AD1_207C_4784_8563_74210CE5FEE1_.wvu.PrintArea" localSheetId="11" hidden="1">'12 Est Prof Wage Rate'!$A$1:$L$38</definedName>
    <definedName name="Z_9C915AD1_207C_4784_8563_74210CE5FEE1_.wvu.PrintArea" localSheetId="8" hidden="1">'12 Not Inc BH EA REDA'!$A$1:$K$12</definedName>
    <definedName name="Z_9C915AD1_207C_4784_8563_74210CE5FEE1_.wvu.PrintArea" localSheetId="6" hidden="1">'12 Not Inc BH RES-EEI &gt;200'!$A$1:$K$18</definedName>
    <definedName name="Z_9C915AD1_207C_4784_8563_74210CE5FEE1_.wvu.PrintArea" localSheetId="4" hidden="1">'12 Not Inc BH RES-EEI 80&gt;&lt;200'!$A$1:$K$18</definedName>
    <definedName name="Z_9C915AD1_207C_4784_8563_74210CE5FEE1_.wvu.PrintArea" localSheetId="2" hidden="1">'12 Not Inc BH RES-EEI&lt;80'!$A$1:$K$18</definedName>
    <definedName name="Z_9C915AD1_207C_4784_8563_74210CE5FEE1_.wvu.PrintArea" localSheetId="10" hidden="1">'12 Not Inc BH TAG'!$A$1:$K$12</definedName>
    <definedName name="Z_9C915AD1_207C_4784_8563_74210CE5FEE1_.wvu.PrintTitles" localSheetId="7" hidden="1">'12 BHCollection EA REDA'!$1:$12</definedName>
    <definedName name="Z_9C915AD1_207C_4784_8563_74210CE5FEE1_.wvu.PrintTitles" localSheetId="5" hidden="1">'12 BHCollection RES-EEI &gt;200'!$1:$14</definedName>
    <definedName name="Z_9C915AD1_207C_4784_8563_74210CE5FEE1_.wvu.PrintTitles" localSheetId="3" hidden="1">'12 BHCollection RES-EEI 80&gt;&lt;200'!$1:$14</definedName>
    <definedName name="Z_9C915AD1_207C_4784_8563_74210CE5FEE1_.wvu.PrintTitles" localSheetId="1" hidden="1">'12 BHCollection RES-EEI&lt;80K'!$1:$14</definedName>
    <definedName name="Z_9C915AD1_207C_4784_8563_74210CE5FEE1_.wvu.PrintTitles" localSheetId="9" hidden="1">'12 BHCollection TAG'!$1:$12</definedName>
    <definedName name="Z_9C915AD1_207C_4784_8563_74210CE5FEE1_.wvu.PrintTitles" localSheetId="11" hidden="1">'12 Est Prof Wage Rate'!$1:$38</definedName>
    <definedName name="Z_9C915AD1_207C_4784_8563_74210CE5FEE1_.wvu.PrintTitles" localSheetId="8" hidden="1">'12 Not Inc BH EA REDA'!$1:$12</definedName>
    <definedName name="Z_9C915AD1_207C_4784_8563_74210CE5FEE1_.wvu.PrintTitles" localSheetId="6" hidden="1">'12 Not Inc BH RES-EEI &gt;200'!$1:$14</definedName>
    <definedName name="Z_9C915AD1_207C_4784_8563_74210CE5FEE1_.wvu.PrintTitles" localSheetId="4" hidden="1">'12 Not Inc BH RES-EEI 80&gt;&lt;200'!$1:$14</definedName>
    <definedName name="Z_9C915AD1_207C_4784_8563_74210CE5FEE1_.wvu.PrintTitles" localSheetId="2" hidden="1">'12 Not Inc BH RES-EEI&lt;80'!$1:$14</definedName>
    <definedName name="Z_9C915AD1_207C_4784_8563_74210CE5FEE1_.wvu.PrintTitles" localSheetId="10" hidden="1">'12 Not Inc BH TAG'!$1:$12</definedName>
    <definedName name="Z_9C915AD1_207C_4784_8563_74210CE5FEE1_.wvu.Rows" localSheetId="7" hidden="1">'12 BHCollection EA REDA'!#REF!</definedName>
    <definedName name="Z_9C915AD1_207C_4784_8563_74210CE5FEE1_.wvu.Rows" localSheetId="5" hidden="1">'12 BHCollection RES-EEI &gt;200'!#REF!</definedName>
    <definedName name="Z_9C915AD1_207C_4784_8563_74210CE5FEE1_.wvu.Rows" localSheetId="3" hidden="1">'12 BHCollection RES-EEI 80&gt;&lt;200'!#REF!</definedName>
    <definedName name="Z_9C915AD1_207C_4784_8563_74210CE5FEE1_.wvu.Rows" localSheetId="1" hidden="1">'12 BHCollection RES-EEI&lt;80K'!#REF!</definedName>
    <definedName name="Z_9C915AD1_207C_4784_8563_74210CE5FEE1_.wvu.Rows" localSheetId="9" hidden="1">'12 BHCollection TAG'!#REF!</definedName>
    <definedName name="Z_9C915AD1_207C_4784_8563_74210CE5FEE1_.wvu.Rows" localSheetId="11" hidden="1">'12 Est Prof Wage Rate'!#REF!</definedName>
    <definedName name="Z_9C915AD1_207C_4784_8563_74210CE5FEE1_.wvu.Rows" localSheetId="8" hidden="1">'12 Not Inc BH EA REDA'!#REF!</definedName>
    <definedName name="Z_9C915AD1_207C_4784_8563_74210CE5FEE1_.wvu.Rows" localSheetId="6" hidden="1">'12 Not Inc BH RES-EEI &gt;200'!#REF!</definedName>
    <definedName name="Z_9C915AD1_207C_4784_8563_74210CE5FEE1_.wvu.Rows" localSheetId="4" hidden="1">'12 Not Inc BH RES-EEI 80&gt;&lt;200'!#REF!</definedName>
    <definedName name="Z_9C915AD1_207C_4784_8563_74210CE5FEE1_.wvu.Rows" localSheetId="2" hidden="1">'12 Not Inc BH RES-EEI&lt;80'!#REF!</definedName>
    <definedName name="Z_9C915AD1_207C_4784_8563_74210CE5FEE1_.wvu.Rows" localSheetId="10" hidden="1">'12 Not Inc BH TAG'!#REF!</definedName>
    <definedName name="Z_B1FFA0E4_DD65_453A_A78C_020A45C50C30_.wvu.PrintArea" localSheetId="7" hidden="1">'12 BHCollection EA REDA'!$A$1:$K$22</definedName>
    <definedName name="Z_B1FFA0E4_DD65_453A_A78C_020A45C50C30_.wvu.PrintArea" localSheetId="5" hidden="1">'12 BHCollection RES-EEI &gt;200'!$A$1:$K$26</definedName>
    <definedName name="Z_B1FFA0E4_DD65_453A_A78C_020A45C50C30_.wvu.PrintArea" localSheetId="3" hidden="1">'12 BHCollection RES-EEI 80&gt;&lt;200'!$A$1:$K$26</definedName>
    <definedName name="Z_B1FFA0E4_DD65_453A_A78C_020A45C50C30_.wvu.PrintArea" localSheetId="1" hidden="1">'12 BHCollection RES-EEI&lt;80K'!$A$1:$K$26</definedName>
    <definedName name="Z_B1FFA0E4_DD65_453A_A78C_020A45C50C30_.wvu.PrintArea" localSheetId="9" hidden="1">'12 BHCollection TAG'!$A$1:$K$17</definedName>
    <definedName name="Z_B1FFA0E4_DD65_453A_A78C_020A45C50C30_.wvu.PrintArea" localSheetId="11" hidden="1">'12 Est Prof Wage Rate'!$A$1:$L$38</definedName>
    <definedName name="Z_B1FFA0E4_DD65_453A_A78C_020A45C50C30_.wvu.PrintArea" localSheetId="8" hidden="1">'12 Not Inc BH EA REDA'!$A$1:$K$12</definedName>
    <definedName name="Z_B1FFA0E4_DD65_453A_A78C_020A45C50C30_.wvu.PrintArea" localSheetId="6" hidden="1">'12 Not Inc BH RES-EEI &gt;200'!$A$1:$K$18</definedName>
    <definedName name="Z_B1FFA0E4_DD65_453A_A78C_020A45C50C30_.wvu.PrintArea" localSheetId="4" hidden="1">'12 Not Inc BH RES-EEI 80&gt;&lt;200'!$A$1:$K$18</definedName>
    <definedName name="Z_B1FFA0E4_DD65_453A_A78C_020A45C50C30_.wvu.PrintArea" localSheetId="2" hidden="1">'12 Not Inc BH RES-EEI&lt;80'!$A$1:$K$18</definedName>
    <definedName name="Z_B1FFA0E4_DD65_453A_A78C_020A45C50C30_.wvu.PrintArea" localSheetId="10" hidden="1">'12 Not Inc BH TAG'!$A$1:$K$12</definedName>
    <definedName name="Z_BE69EC80_9217_49AB_A7C2_EDB5A6CB45B8_.wvu.PrintArea" localSheetId="7" hidden="1">'12 BHCollection EA REDA'!$A$1:$K$22</definedName>
    <definedName name="Z_BE69EC80_9217_49AB_A7C2_EDB5A6CB45B8_.wvu.PrintArea" localSheetId="5" hidden="1">'12 BHCollection RES-EEI &gt;200'!$A$1:$K$26</definedName>
    <definedName name="Z_BE69EC80_9217_49AB_A7C2_EDB5A6CB45B8_.wvu.PrintArea" localSheetId="3" hidden="1">'12 BHCollection RES-EEI 80&gt;&lt;200'!$A$1:$K$26</definedName>
    <definedName name="Z_BE69EC80_9217_49AB_A7C2_EDB5A6CB45B8_.wvu.PrintArea" localSheetId="1" hidden="1">'12 BHCollection RES-EEI&lt;80K'!$A$1:$K$26</definedName>
    <definedName name="Z_BE69EC80_9217_49AB_A7C2_EDB5A6CB45B8_.wvu.PrintArea" localSheetId="9" hidden="1">'12 BHCollection TAG'!$A$1:$K$17</definedName>
    <definedName name="Z_BE69EC80_9217_49AB_A7C2_EDB5A6CB45B8_.wvu.PrintArea" localSheetId="11" hidden="1">'12 Est Prof Wage Rate'!$A$1:$L$38</definedName>
    <definedName name="Z_BE69EC80_9217_49AB_A7C2_EDB5A6CB45B8_.wvu.PrintArea" localSheetId="8" hidden="1">'12 Not Inc BH EA REDA'!$A$1:$K$12</definedName>
    <definedName name="Z_BE69EC80_9217_49AB_A7C2_EDB5A6CB45B8_.wvu.PrintArea" localSheetId="6" hidden="1">'12 Not Inc BH RES-EEI &gt;200'!$A$1:$K$18</definedName>
    <definedName name="Z_BE69EC80_9217_49AB_A7C2_EDB5A6CB45B8_.wvu.PrintArea" localSheetId="4" hidden="1">'12 Not Inc BH RES-EEI 80&gt;&lt;200'!$A$1:$K$18</definedName>
    <definedName name="Z_BE69EC80_9217_49AB_A7C2_EDB5A6CB45B8_.wvu.PrintArea" localSheetId="2" hidden="1">'12 Not Inc BH RES-EEI&lt;80'!$A$1:$K$18</definedName>
    <definedName name="Z_BE69EC80_9217_49AB_A7C2_EDB5A6CB45B8_.wvu.PrintArea" localSheetId="10" hidden="1">'12 Not Inc BH TAG'!$A$1:$K$12</definedName>
    <definedName name="Z_BE69EC80_9217_49AB_A7C2_EDB5A6CB45B8_.wvu.PrintTitles" localSheetId="7" hidden="1">'12 BHCollection EA REDA'!$1:$12</definedName>
    <definedName name="Z_BE69EC80_9217_49AB_A7C2_EDB5A6CB45B8_.wvu.PrintTitles" localSheetId="5" hidden="1">'12 BHCollection RES-EEI &gt;200'!$1:$14</definedName>
    <definedName name="Z_BE69EC80_9217_49AB_A7C2_EDB5A6CB45B8_.wvu.PrintTitles" localSheetId="3" hidden="1">'12 BHCollection RES-EEI 80&gt;&lt;200'!$1:$14</definedName>
    <definedName name="Z_BE69EC80_9217_49AB_A7C2_EDB5A6CB45B8_.wvu.PrintTitles" localSheetId="1" hidden="1">'12 BHCollection RES-EEI&lt;80K'!$1:$14</definedName>
    <definedName name="Z_BE69EC80_9217_49AB_A7C2_EDB5A6CB45B8_.wvu.PrintTitles" localSheetId="9" hidden="1">'12 BHCollection TAG'!$1:$12</definedName>
    <definedName name="Z_BE69EC80_9217_49AB_A7C2_EDB5A6CB45B8_.wvu.PrintTitles" localSheetId="11" hidden="1">'12 Est Prof Wage Rate'!$1:$38</definedName>
    <definedName name="Z_BE69EC80_9217_49AB_A7C2_EDB5A6CB45B8_.wvu.PrintTitles" localSheetId="8" hidden="1">'12 Not Inc BH EA REDA'!$1:$12</definedName>
    <definedName name="Z_BE69EC80_9217_49AB_A7C2_EDB5A6CB45B8_.wvu.PrintTitles" localSheetId="6" hidden="1">'12 Not Inc BH RES-EEI &gt;200'!$1:$14</definedName>
    <definedName name="Z_BE69EC80_9217_49AB_A7C2_EDB5A6CB45B8_.wvu.PrintTitles" localSheetId="4" hidden="1">'12 Not Inc BH RES-EEI 80&gt;&lt;200'!$1:$14</definedName>
    <definedName name="Z_BE69EC80_9217_49AB_A7C2_EDB5A6CB45B8_.wvu.PrintTitles" localSheetId="2" hidden="1">'12 Not Inc BH RES-EEI&lt;80'!$1:$14</definedName>
    <definedName name="Z_BE69EC80_9217_49AB_A7C2_EDB5A6CB45B8_.wvu.PrintTitles" localSheetId="10" hidden="1">'12 Not Inc BH TAG'!$1:$12</definedName>
    <definedName name="Z_BE69EC80_9217_49AB_A7C2_EDB5A6CB45B8_.wvu.Rows" localSheetId="7" hidden="1">'12 BHCollection EA REDA'!#REF!</definedName>
    <definedName name="Z_BE69EC80_9217_49AB_A7C2_EDB5A6CB45B8_.wvu.Rows" localSheetId="5" hidden="1">'12 BHCollection RES-EEI &gt;200'!#REF!</definedName>
    <definedName name="Z_BE69EC80_9217_49AB_A7C2_EDB5A6CB45B8_.wvu.Rows" localSheetId="3" hidden="1">'12 BHCollection RES-EEI 80&gt;&lt;200'!#REF!</definedName>
    <definedName name="Z_BE69EC80_9217_49AB_A7C2_EDB5A6CB45B8_.wvu.Rows" localSheetId="1" hidden="1">'12 BHCollection RES-EEI&lt;80K'!#REF!</definedName>
    <definedName name="Z_BE69EC80_9217_49AB_A7C2_EDB5A6CB45B8_.wvu.Rows" localSheetId="9" hidden="1">'12 BHCollection TAG'!#REF!</definedName>
    <definedName name="Z_BE69EC80_9217_49AB_A7C2_EDB5A6CB45B8_.wvu.Rows" localSheetId="11" hidden="1">'12 Est Prof Wage Rate'!#REF!</definedName>
    <definedName name="Z_BE69EC80_9217_49AB_A7C2_EDB5A6CB45B8_.wvu.Rows" localSheetId="8" hidden="1">'12 Not Inc BH EA REDA'!#REF!</definedName>
    <definedName name="Z_BE69EC80_9217_49AB_A7C2_EDB5A6CB45B8_.wvu.Rows" localSheetId="6" hidden="1">'12 Not Inc BH RES-EEI &gt;200'!#REF!</definedName>
    <definedName name="Z_BE69EC80_9217_49AB_A7C2_EDB5A6CB45B8_.wvu.Rows" localSheetId="4" hidden="1">'12 Not Inc BH RES-EEI 80&gt;&lt;200'!#REF!</definedName>
    <definedName name="Z_BE69EC80_9217_49AB_A7C2_EDB5A6CB45B8_.wvu.Rows" localSheetId="2" hidden="1">'12 Not Inc BH RES-EEI&lt;80'!#REF!</definedName>
    <definedName name="Z_BE69EC80_9217_49AB_A7C2_EDB5A6CB45B8_.wvu.Rows" localSheetId="10" hidden="1">'12 Not Inc BH TAG'!#REF!</definedName>
    <definedName name="Z_E59731A6_E487_4216_B709_360885DF0B67_.wvu.PrintArea" localSheetId="7" hidden="1">'12 BHCollection EA REDA'!$A$1:$K$22</definedName>
    <definedName name="Z_E59731A6_E487_4216_B709_360885DF0B67_.wvu.PrintArea" localSheetId="5" hidden="1">'12 BHCollection RES-EEI &gt;200'!$A$1:$K$26</definedName>
    <definedName name="Z_E59731A6_E487_4216_B709_360885DF0B67_.wvu.PrintArea" localSheetId="3" hidden="1">'12 BHCollection RES-EEI 80&gt;&lt;200'!$A$1:$K$26</definedName>
    <definedName name="Z_E59731A6_E487_4216_B709_360885DF0B67_.wvu.PrintArea" localSheetId="1" hidden="1">'12 BHCollection RES-EEI&lt;80K'!$A$1:$K$26</definedName>
    <definedName name="Z_E59731A6_E487_4216_B709_360885DF0B67_.wvu.PrintArea" localSheetId="9" hidden="1">'12 BHCollection TAG'!$A$1:$K$17</definedName>
    <definedName name="Z_E59731A6_E487_4216_B709_360885DF0B67_.wvu.PrintArea" localSheetId="11" hidden="1">'12 Est Prof Wage Rate'!$A$1:$L$38</definedName>
    <definedName name="Z_E59731A6_E487_4216_B709_360885DF0B67_.wvu.PrintArea" localSheetId="8" hidden="1">'12 Not Inc BH EA REDA'!$A$1:$K$12</definedName>
    <definedName name="Z_E59731A6_E487_4216_B709_360885DF0B67_.wvu.PrintArea" localSheetId="6" hidden="1">'12 Not Inc BH RES-EEI &gt;200'!$A$1:$K$18</definedName>
    <definedName name="Z_E59731A6_E487_4216_B709_360885DF0B67_.wvu.PrintArea" localSheetId="4" hidden="1">'12 Not Inc BH RES-EEI 80&gt;&lt;200'!$A$1:$K$18</definedName>
    <definedName name="Z_E59731A6_E487_4216_B709_360885DF0B67_.wvu.PrintArea" localSheetId="2" hidden="1">'12 Not Inc BH RES-EEI&lt;80'!$A$1:$K$18</definedName>
    <definedName name="Z_E59731A6_E487_4216_B709_360885DF0B67_.wvu.PrintArea" localSheetId="10" hidden="1">'12 Not Inc BH TAG'!$A$1:$K$12</definedName>
    <definedName name="Z_E59731A6_E487_4216_B709_360885DF0B67_.wvu.PrintTitles" localSheetId="7" hidden="1">'12 BHCollection EA REDA'!$1:$12</definedName>
    <definedName name="Z_E59731A6_E487_4216_B709_360885DF0B67_.wvu.PrintTitles" localSheetId="5" hidden="1">'12 BHCollection RES-EEI &gt;200'!$1:$14</definedName>
    <definedName name="Z_E59731A6_E487_4216_B709_360885DF0B67_.wvu.PrintTitles" localSheetId="3" hidden="1">'12 BHCollection RES-EEI 80&gt;&lt;200'!$1:$14</definedName>
    <definedName name="Z_E59731A6_E487_4216_B709_360885DF0B67_.wvu.PrintTitles" localSheetId="1" hidden="1">'12 BHCollection RES-EEI&lt;80K'!$1:$14</definedName>
    <definedName name="Z_E59731A6_E487_4216_B709_360885DF0B67_.wvu.PrintTitles" localSheetId="9" hidden="1">'12 BHCollection TAG'!$1:$12</definedName>
    <definedName name="Z_E59731A6_E487_4216_B709_360885DF0B67_.wvu.PrintTitles" localSheetId="11" hidden="1">'12 Est Prof Wage Rate'!$1:$38</definedName>
    <definedName name="Z_E59731A6_E487_4216_B709_360885DF0B67_.wvu.PrintTitles" localSheetId="8" hidden="1">'12 Not Inc BH EA REDA'!$1:$12</definedName>
    <definedName name="Z_E59731A6_E487_4216_B709_360885DF0B67_.wvu.PrintTitles" localSheetId="6" hidden="1">'12 Not Inc BH RES-EEI &gt;200'!$1:$14</definedName>
    <definedName name="Z_E59731A6_E487_4216_B709_360885DF0B67_.wvu.PrintTitles" localSheetId="4" hidden="1">'12 Not Inc BH RES-EEI 80&gt;&lt;200'!$1:$14</definedName>
    <definedName name="Z_E59731A6_E487_4216_B709_360885DF0B67_.wvu.PrintTitles" localSheetId="2" hidden="1">'12 Not Inc BH RES-EEI&lt;80'!$1:$14</definedName>
    <definedName name="Z_E59731A6_E487_4216_B709_360885DF0B67_.wvu.PrintTitles" localSheetId="10" hidden="1">'12 Not Inc BH TAG'!$1:$12</definedName>
    <definedName name="Z_F24F5730_C53C_4042_AFE4_F4859FDE2519_.wvu.PrintArea" localSheetId="7" hidden="1">'12 BHCollection EA REDA'!$A$1:$K$22</definedName>
    <definedName name="Z_F24F5730_C53C_4042_AFE4_F4859FDE2519_.wvu.PrintArea" localSheetId="5" hidden="1">'12 BHCollection RES-EEI &gt;200'!$A$1:$K$26</definedName>
    <definedName name="Z_F24F5730_C53C_4042_AFE4_F4859FDE2519_.wvu.PrintArea" localSheetId="3" hidden="1">'12 BHCollection RES-EEI 80&gt;&lt;200'!$A$1:$K$26</definedName>
    <definedName name="Z_F24F5730_C53C_4042_AFE4_F4859FDE2519_.wvu.PrintArea" localSheetId="1" hidden="1">'12 BHCollection RES-EEI&lt;80K'!$A$1:$K$26</definedName>
    <definedName name="Z_F24F5730_C53C_4042_AFE4_F4859FDE2519_.wvu.PrintArea" localSheetId="9" hidden="1">'12 BHCollection TAG'!$A$1:$K$17</definedName>
    <definedName name="Z_F24F5730_C53C_4042_AFE4_F4859FDE2519_.wvu.PrintArea" localSheetId="11" hidden="1">'12 Est Prof Wage Rate'!$A$1:$L$38</definedName>
    <definedName name="Z_F24F5730_C53C_4042_AFE4_F4859FDE2519_.wvu.PrintArea" localSheetId="8" hidden="1">'12 Not Inc BH EA REDA'!$A$1:$K$12</definedName>
    <definedName name="Z_F24F5730_C53C_4042_AFE4_F4859FDE2519_.wvu.PrintArea" localSheetId="6" hidden="1">'12 Not Inc BH RES-EEI &gt;200'!$A$1:$K$18</definedName>
    <definedName name="Z_F24F5730_C53C_4042_AFE4_F4859FDE2519_.wvu.PrintArea" localSheetId="4" hidden="1">'12 Not Inc BH RES-EEI 80&gt;&lt;200'!$A$1:$K$18</definedName>
    <definedName name="Z_F24F5730_C53C_4042_AFE4_F4859FDE2519_.wvu.PrintArea" localSheetId="2" hidden="1">'12 Not Inc BH RES-EEI&lt;80'!$A$1:$K$18</definedName>
    <definedName name="Z_F24F5730_C53C_4042_AFE4_F4859FDE2519_.wvu.PrintArea" localSheetId="10" hidden="1">'12 Not Inc BH TAG'!$A$1:$K$12</definedName>
    <definedName name="Z_F24F5730_C53C_4042_AFE4_F4859FDE2519_.wvu.PrintTitles" localSheetId="7" hidden="1">'12 BHCollection EA REDA'!$1:$12</definedName>
    <definedName name="Z_F24F5730_C53C_4042_AFE4_F4859FDE2519_.wvu.PrintTitles" localSheetId="5" hidden="1">'12 BHCollection RES-EEI &gt;200'!$1:$14</definedName>
    <definedName name="Z_F24F5730_C53C_4042_AFE4_F4859FDE2519_.wvu.PrintTitles" localSheetId="3" hidden="1">'12 BHCollection RES-EEI 80&gt;&lt;200'!$1:$14</definedName>
    <definedName name="Z_F24F5730_C53C_4042_AFE4_F4859FDE2519_.wvu.PrintTitles" localSheetId="1" hidden="1">'12 BHCollection RES-EEI&lt;80K'!$1:$14</definedName>
    <definedName name="Z_F24F5730_C53C_4042_AFE4_F4859FDE2519_.wvu.PrintTitles" localSheetId="9" hidden="1">'12 BHCollection TAG'!$1:$12</definedName>
    <definedName name="Z_F24F5730_C53C_4042_AFE4_F4859FDE2519_.wvu.PrintTitles" localSheetId="11" hidden="1">'12 Est Prof Wage Rate'!$1:$38</definedName>
    <definedName name="Z_F24F5730_C53C_4042_AFE4_F4859FDE2519_.wvu.PrintTitles" localSheetId="8" hidden="1">'12 Not Inc BH EA REDA'!$1:$12</definedName>
    <definedName name="Z_F24F5730_C53C_4042_AFE4_F4859FDE2519_.wvu.PrintTitles" localSheetId="6" hidden="1">'12 Not Inc BH RES-EEI &gt;200'!$1:$14</definedName>
    <definedName name="Z_F24F5730_C53C_4042_AFE4_F4859FDE2519_.wvu.PrintTitles" localSheetId="4" hidden="1">'12 Not Inc BH RES-EEI 80&gt;&lt;200'!$1:$14</definedName>
    <definedName name="Z_F24F5730_C53C_4042_AFE4_F4859FDE2519_.wvu.PrintTitles" localSheetId="2" hidden="1">'12 Not Inc BH RES-EEI&lt;80'!$1:$14</definedName>
    <definedName name="Z_F24F5730_C53C_4042_AFE4_F4859FDE2519_.wvu.PrintTitles" localSheetId="10" hidden="1">'12 Not Inc BH TAG'!$1:$12</definedName>
  </definedNames>
  <calcPr calcId="191028"/>
  <customWorkbookViews>
    <customWorkbookView name="Bennett, Pamela - RD, Washington, DC - Personal View" guid="{BE69EC80-9217-49AB-A7C2-EDB5A6CB45B8}" mergeInterval="0" personalView="1" maximized="1" xWindow="-11" yWindow="-11" windowWidth="1942" windowHeight="1042" activeSheetId="1"/>
    <customWorkbookView name="Coates, Robert - RD, Washington, DC - Personal View" guid="{6D91BC3E-AAD1-45FF-B665-9358F89A956A}" mergeInterval="0" personalView="1" maximized="1" xWindow="-9" yWindow="-9" windowWidth="1938" windowHeight="1048" activeSheetId="1"/>
    <customWorkbookView name="thomas.dickson - Personal View" guid="{50551261-C85F-41F5-AFE5-A65BD7C7846A}" mergeInterval="0" personalView="1" maximized="1" xWindow="1" yWindow="1" windowWidth="1235" windowHeight="433" activeSheetId="1"/>
    <customWorkbookView name="lou.riggs - Personal View" guid="{15C0669A-31B7-4E8C-B264-C157DFCC7314}" mergeInterval="0" personalView="1" maximized="1" xWindow="1" yWindow="1" windowWidth="1250" windowHeight="804" activeSheetId="1"/>
    <customWorkbookView name="joyce.mcneil - Personal View" guid="{B1FFA0E4-DD65-453A-A78C-020A45C50C30}" mergeInterval="0" personalView="1" maximized="1" windowWidth="973" windowHeight="570" activeSheetId="1"/>
    <customWorkbookView name="doris.nolte - Personal View" guid="{37AA95CC-33E3-448E-A246-6D7C1E55B132}" mergeInterval="0" personalView="1" maximized="1" windowWidth="1020" windowHeight="605" activeSheetId="1"/>
    <customWorkbookView name="susan.richardson - Personal View" guid="{E59731A6-E487-4216-B709-360885DF0B67}" mergeInterval="0" personalView="1" maximized="1" xWindow="1" yWindow="1" windowWidth="930" windowHeight="524" activeSheetId="1"/>
    <customWorkbookView name="cparker - Personal View" guid="{F24F5730-C53C-4042-AFE4-F4859FDE2519}" mergeInterval="0" personalView="1" maximized="1" xWindow="1" yWindow="1" windowWidth="989" windowHeight="509" activeSheetId="1"/>
    <customWorkbookView name="Parker, Charlene - OCIO - Personal View" guid="{9C915AD1-207C-4784-8563-74210CE5FEE1}" mergeInterval="0" personalView="1" maximized="1" xWindow="-9" yWindow="-9" windowWidth="1298" windowHeight="994" activeSheetId="1"/>
    <customWorkbookView name="Hunt, Rebecca - RD, Washington, DC - Personal View" guid="{824B90F9-415C-4796-9E3D-A1CDA185FF5F}" mergeInterval="0" personalView="1" maximized="1" xWindow="-11" yWindow="-11" windowWidth="1942" windowHeight="1166" activeSheetId="1"/>
    <customWorkbookView name="Daskal, MaryPat - RD, Washington, DC - Personal View" guid="{6D408708-B60D-4677-A8AE-FDB2202DA023}" mergeInterval="0" personalView="1" maximized="1" xWindow="-11" yWindow="-11" windowWidth="1942" windowHeight="1042" activeSheetId="1" showComments="commIndAndComment"/>
    <customWorkbookView name="Solano, Alexis - RD, Washington, DC - Personal View" guid="{6AFC65E8-BA66-4C26-93D4-B10CF5B31ABD}" mergeInterval="0" personalView="1" maximized="1" xWindow="-9" yWindow="-9" windowWidth="1938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5" l="1"/>
  <c r="B48" i="25"/>
  <c r="F42" i="25"/>
  <c r="F41" i="25"/>
  <c r="F40" i="25"/>
  <c r="E42" i="25"/>
  <c r="E41" i="25"/>
  <c r="E40" i="25"/>
  <c r="E39" i="25"/>
  <c r="D42" i="25"/>
  <c r="D41" i="25"/>
  <c r="D40" i="25"/>
  <c r="D39" i="25"/>
  <c r="C42" i="25"/>
  <c r="C41" i="25"/>
  <c r="C40" i="25"/>
  <c r="C39" i="25"/>
  <c r="B42" i="25"/>
  <c r="B41" i="25"/>
  <c r="B40" i="25"/>
  <c r="B39" i="25"/>
  <c r="E32" i="25"/>
  <c r="D32" i="25"/>
  <c r="C32" i="25"/>
  <c r="B32" i="25"/>
  <c r="B33" i="25"/>
  <c r="D31" i="25"/>
  <c r="C31" i="25"/>
  <c r="B31" i="25"/>
  <c r="F30" i="25"/>
  <c r="E30" i="25"/>
  <c r="D30" i="25"/>
  <c r="C30" i="25"/>
  <c r="B30" i="25"/>
  <c r="F29" i="25"/>
  <c r="E29" i="25"/>
  <c r="D29" i="25"/>
  <c r="C29" i="25"/>
  <c r="B29" i="25"/>
  <c r="F31" i="25"/>
  <c r="E31" i="25"/>
  <c r="G42" i="25" l="1"/>
  <c r="B43" i="25"/>
  <c r="B34" i="25"/>
  <c r="E34" i="25"/>
  <c r="F43" i="25"/>
  <c r="E43" i="25"/>
  <c r="D43" i="25"/>
  <c r="C43" i="25"/>
  <c r="C34" i="25"/>
  <c r="D34" i="25"/>
  <c r="G30" i="25"/>
  <c r="G41" i="25"/>
  <c r="G40" i="25"/>
  <c r="G31" i="25"/>
  <c r="G39" i="25"/>
  <c r="G29" i="25"/>
  <c r="G43" i="25" l="1"/>
  <c r="K21" i="28"/>
  <c r="I21" i="28"/>
  <c r="H21" i="28"/>
  <c r="I21" i="23"/>
  <c r="J21" i="27" l="1"/>
  <c r="J20" i="27"/>
  <c r="J18" i="27"/>
  <c r="J17" i="27"/>
  <c r="J20" i="8"/>
  <c r="J22" i="20"/>
  <c r="J21" i="20"/>
  <c r="J22" i="18"/>
  <c r="J21" i="18"/>
  <c r="J21" i="26"/>
  <c r="E21" i="26"/>
  <c r="G21" i="26" s="1"/>
  <c r="I21" i="26" s="1"/>
  <c r="K21" i="26" s="1"/>
  <c r="J34" i="4"/>
  <c r="E34" i="4"/>
  <c r="G34" i="4" s="1"/>
  <c r="I34" i="4" s="1"/>
  <c r="J44" i="13"/>
  <c r="I44" i="13"/>
  <c r="K44" i="13" s="1"/>
  <c r="G44" i="13"/>
  <c r="E44" i="13"/>
  <c r="J48" i="14"/>
  <c r="K48" i="14" s="1"/>
  <c r="I48" i="14"/>
  <c r="G48" i="14"/>
  <c r="E48" i="14"/>
  <c r="J49" i="16"/>
  <c r="E49" i="16"/>
  <c r="G49" i="16" s="1"/>
  <c r="I49" i="16" s="1"/>
  <c r="K49" i="16" s="1"/>
  <c r="J33" i="4"/>
  <c r="E33" i="4"/>
  <c r="G33" i="4" s="1"/>
  <c r="I33" i="4" s="1"/>
  <c r="J36" i="4"/>
  <c r="E36" i="4"/>
  <c r="G36" i="4" s="1"/>
  <c r="I36" i="4" s="1"/>
  <c r="J35" i="4"/>
  <c r="E35" i="4"/>
  <c r="G35" i="4" s="1"/>
  <c r="I35" i="4" s="1"/>
  <c r="K35" i="4" s="1"/>
  <c r="J27" i="4"/>
  <c r="E27" i="4"/>
  <c r="G27" i="4" s="1"/>
  <c r="I27" i="4" s="1"/>
  <c r="J24" i="4"/>
  <c r="E24" i="4"/>
  <c r="G24" i="4" s="1"/>
  <c r="I24" i="4" s="1"/>
  <c r="E35" i="16"/>
  <c r="E21" i="14"/>
  <c r="A6" i="13"/>
  <c r="E35" i="14"/>
  <c r="E25" i="14"/>
  <c r="E35" i="13"/>
  <c r="E25" i="13"/>
  <c r="E21" i="13"/>
  <c r="K34" i="4" l="1"/>
  <c r="K33" i="4"/>
  <c r="K36" i="4"/>
  <c r="K27" i="4"/>
  <c r="K24" i="4"/>
  <c r="E21" i="16"/>
  <c r="E25" i="16"/>
  <c r="J53" i="16"/>
  <c r="J52" i="16"/>
  <c r="J52" i="14"/>
  <c r="J51" i="14"/>
  <c r="J48" i="13"/>
  <c r="J47" i="13"/>
  <c r="J39" i="13"/>
  <c r="J22" i="19" l="1"/>
  <c r="J21" i="19"/>
  <c r="J20" i="20"/>
  <c r="J20" i="19"/>
  <c r="J20" i="18"/>
  <c r="J17" i="8"/>
  <c r="J19" i="8"/>
  <c r="J25" i="20"/>
  <c r="J25" i="19"/>
  <c r="J31" i="14"/>
  <c r="J23" i="20"/>
  <c r="K9" i="14"/>
  <c r="J23" i="19"/>
  <c r="J23" i="18"/>
  <c r="J25" i="18"/>
  <c r="J26" i="16"/>
  <c r="J25" i="16"/>
  <c r="J26" i="14"/>
  <c r="J25" i="14"/>
  <c r="J25" i="13"/>
  <c r="E31" i="14" l="1"/>
  <c r="G31" i="14" s="1"/>
  <c r="I31" i="14" s="1"/>
  <c r="K31" i="14" s="1"/>
  <c r="E51" i="14"/>
  <c r="E52" i="14"/>
  <c r="J27" i="28"/>
  <c r="J31" i="28" s="1"/>
  <c r="H31" i="28"/>
  <c r="E34" i="28"/>
  <c r="E33" i="28"/>
  <c r="E32" i="28"/>
  <c r="H27" i="28"/>
  <c r="E30" i="28"/>
  <c r="E29" i="28"/>
  <c r="E28" i="28"/>
  <c r="F28" i="28" s="1"/>
  <c r="G28" i="28" s="1"/>
  <c r="I28" i="28" s="1"/>
  <c r="J23" i="28"/>
  <c r="E26" i="28"/>
  <c r="E25" i="28"/>
  <c r="E24" i="28"/>
  <c r="H35" i="10"/>
  <c r="E38" i="10"/>
  <c r="E37" i="10"/>
  <c r="F37" i="10" s="1"/>
  <c r="E36" i="10"/>
  <c r="J31" i="10"/>
  <c r="J35" i="10" s="1"/>
  <c r="E34" i="10"/>
  <c r="E33" i="10"/>
  <c r="E32" i="10"/>
  <c r="H27" i="10"/>
  <c r="E30" i="10"/>
  <c r="F30" i="10" s="1"/>
  <c r="G30" i="10" s="1"/>
  <c r="I30" i="10" s="1"/>
  <c r="E29" i="10"/>
  <c r="E28" i="10"/>
  <c r="J23" i="10"/>
  <c r="J27" i="10" s="1"/>
  <c r="H36" i="24"/>
  <c r="E39" i="24"/>
  <c r="F39" i="24" s="1"/>
  <c r="G39" i="24" s="1"/>
  <c r="I39" i="24" s="1"/>
  <c r="E38" i="24"/>
  <c r="E37" i="24"/>
  <c r="F37" i="24" s="1"/>
  <c r="H32" i="24"/>
  <c r="E35" i="24"/>
  <c r="E34" i="24"/>
  <c r="E33" i="24"/>
  <c r="E31" i="24"/>
  <c r="E30" i="24"/>
  <c r="F30" i="24" s="1"/>
  <c r="E29" i="24"/>
  <c r="E28" i="24"/>
  <c r="F28" i="24" s="1"/>
  <c r="H23" i="24"/>
  <c r="E26" i="24"/>
  <c r="E25" i="24"/>
  <c r="F25" i="24" s="1"/>
  <c r="G25" i="24" s="1"/>
  <c r="I25" i="24" s="1"/>
  <c r="E24" i="24"/>
  <c r="H36" i="23"/>
  <c r="E39" i="23"/>
  <c r="F39" i="23" s="1"/>
  <c r="E38" i="23"/>
  <c r="E37" i="23"/>
  <c r="F37" i="23" s="1"/>
  <c r="E35" i="23"/>
  <c r="E34" i="23"/>
  <c r="E33" i="23"/>
  <c r="E31" i="23"/>
  <c r="E30" i="23"/>
  <c r="E29" i="23"/>
  <c r="E28" i="23"/>
  <c r="H23" i="23"/>
  <c r="E26" i="23"/>
  <c r="F26" i="23" s="1"/>
  <c r="G26" i="23" s="1"/>
  <c r="I26" i="23" s="1"/>
  <c r="E25" i="23"/>
  <c r="E24" i="23"/>
  <c r="H36" i="22"/>
  <c r="E39" i="22"/>
  <c r="F39" i="22" s="1"/>
  <c r="G39" i="22" s="1"/>
  <c r="I39" i="22" s="1"/>
  <c r="E38" i="22"/>
  <c r="F38" i="22" s="1"/>
  <c r="E37" i="22"/>
  <c r="H32" i="22"/>
  <c r="E35" i="22"/>
  <c r="F35" i="22" s="1"/>
  <c r="G35" i="22" s="1"/>
  <c r="I35" i="22" s="1"/>
  <c r="E34" i="22"/>
  <c r="E33" i="22"/>
  <c r="H27" i="22"/>
  <c r="E31" i="22"/>
  <c r="F31" i="22" s="1"/>
  <c r="G31" i="22" s="1"/>
  <c r="I31" i="22" s="1"/>
  <c r="E30" i="22"/>
  <c r="E29" i="22"/>
  <c r="E28" i="22"/>
  <c r="H23" i="22"/>
  <c r="E26" i="22"/>
  <c r="E25" i="22"/>
  <c r="F25" i="22" s="1"/>
  <c r="E24" i="22"/>
  <c r="G39" i="23" l="1"/>
  <c r="I39" i="23" s="1"/>
  <c r="F32" i="28"/>
  <c r="G32" i="28" s="1"/>
  <c r="I32" i="28" s="1"/>
  <c r="F33" i="28"/>
  <c r="G33" i="28" s="1"/>
  <c r="I33" i="28" s="1"/>
  <c r="F34" i="28"/>
  <c r="G34" i="28" s="1"/>
  <c r="I34" i="28" s="1"/>
  <c r="F29" i="28"/>
  <c r="G29" i="28" s="1"/>
  <c r="I29" i="28" s="1"/>
  <c r="F30" i="28"/>
  <c r="G30" i="28" s="1"/>
  <c r="I30" i="28" s="1"/>
  <c r="F24" i="28"/>
  <c r="G24" i="28" s="1"/>
  <c r="I24" i="28" s="1"/>
  <c r="F26" i="28"/>
  <c r="G26" i="28" s="1"/>
  <c r="I26" i="28" s="1"/>
  <c r="F25" i="28"/>
  <c r="G25" i="28" s="1"/>
  <c r="I25" i="28" s="1"/>
  <c r="G37" i="10"/>
  <c r="I37" i="10" s="1"/>
  <c r="F36" i="10"/>
  <c r="G36" i="10" s="1"/>
  <c r="I36" i="10" s="1"/>
  <c r="F38" i="10"/>
  <c r="G38" i="10" s="1"/>
  <c r="I38" i="10" s="1"/>
  <c r="F32" i="10"/>
  <c r="G32" i="10" s="1"/>
  <c r="I32" i="10" s="1"/>
  <c r="F33" i="10"/>
  <c r="G33" i="10" s="1"/>
  <c r="I33" i="10" s="1"/>
  <c r="F34" i="10"/>
  <c r="G34" i="10" s="1"/>
  <c r="I34" i="10" s="1"/>
  <c r="F28" i="10"/>
  <c r="G28" i="10" s="1"/>
  <c r="I28" i="10" s="1"/>
  <c r="F29" i="10"/>
  <c r="G29" i="10" s="1"/>
  <c r="I29" i="10" s="1"/>
  <c r="G37" i="24"/>
  <c r="I37" i="24" s="1"/>
  <c r="F38" i="24"/>
  <c r="G38" i="24" s="1"/>
  <c r="I38" i="24" s="1"/>
  <c r="F33" i="24"/>
  <c r="G33" i="24" s="1"/>
  <c r="I33" i="24" s="1"/>
  <c r="F34" i="24"/>
  <c r="G34" i="24" s="1"/>
  <c r="I34" i="24" s="1"/>
  <c r="F35" i="24"/>
  <c r="G35" i="24" s="1"/>
  <c r="I35" i="24" s="1"/>
  <c r="F31" i="24"/>
  <c r="G31" i="24" s="1"/>
  <c r="I31" i="24" s="1"/>
  <c r="G28" i="24"/>
  <c r="I28" i="24" s="1"/>
  <c r="F29" i="24"/>
  <c r="G29" i="24" s="1"/>
  <c r="I29" i="24" s="1"/>
  <c r="G30" i="24"/>
  <c r="I30" i="24" s="1"/>
  <c r="F24" i="24"/>
  <c r="G24" i="24" s="1"/>
  <c r="I24" i="24" s="1"/>
  <c r="F26" i="24"/>
  <c r="G26" i="24" s="1"/>
  <c r="I26" i="24" s="1"/>
  <c r="G37" i="23"/>
  <c r="I37" i="23" s="1"/>
  <c r="F38" i="23"/>
  <c r="G38" i="23" s="1"/>
  <c r="I38" i="23" s="1"/>
  <c r="F33" i="23"/>
  <c r="G33" i="23" s="1"/>
  <c r="I33" i="23" s="1"/>
  <c r="F34" i="23"/>
  <c r="G34" i="23" s="1"/>
  <c r="I34" i="23" s="1"/>
  <c r="F35" i="23"/>
  <c r="G35" i="23" s="1"/>
  <c r="I35" i="23" s="1"/>
  <c r="F29" i="23"/>
  <c r="G29" i="23" s="1"/>
  <c r="I29" i="23" s="1"/>
  <c r="F28" i="23"/>
  <c r="G28" i="23" s="1"/>
  <c r="I28" i="23" s="1"/>
  <c r="F30" i="23"/>
  <c r="G30" i="23" s="1"/>
  <c r="I30" i="23" s="1"/>
  <c r="F31" i="23"/>
  <c r="G31" i="23" s="1"/>
  <c r="I31" i="23" s="1"/>
  <c r="F24" i="23"/>
  <c r="G24" i="23" s="1"/>
  <c r="I24" i="23" s="1"/>
  <c r="F25" i="23"/>
  <c r="G25" i="23" s="1"/>
  <c r="I25" i="23" s="1"/>
  <c r="F37" i="22"/>
  <c r="G37" i="22" s="1"/>
  <c r="I37" i="22" s="1"/>
  <c r="G38" i="22"/>
  <c r="I38" i="22" s="1"/>
  <c r="F33" i="22"/>
  <c r="G33" i="22" s="1"/>
  <c r="I33" i="22" s="1"/>
  <c r="F34" i="22"/>
  <c r="G34" i="22" s="1"/>
  <c r="I34" i="22" s="1"/>
  <c r="F29" i="22"/>
  <c r="G29" i="22" s="1"/>
  <c r="I29" i="22" s="1"/>
  <c r="F30" i="22"/>
  <c r="G30" i="22" s="1"/>
  <c r="I30" i="22" s="1"/>
  <c r="F28" i="22"/>
  <c r="G28" i="22" s="1"/>
  <c r="I28" i="22" s="1"/>
  <c r="G25" i="22"/>
  <c r="I25" i="22" s="1"/>
  <c r="F24" i="22"/>
  <c r="G24" i="22" s="1"/>
  <c r="I24" i="22" s="1"/>
  <c r="F26" i="22"/>
  <c r="G26" i="22" s="1"/>
  <c r="I26" i="22" s="1"/>
  <c r="I35" i="10" l="1"/>
  <c r="I36" i="24"/>
  <c r="G52" i="14" l="1"/>
  <c r="I52" i="14" s="1"/>
  <c r="K52" i="14" s="1"/>
  <c r="G51" i="14"/>
  <c r="I51" i="14" s="1"/>
  <c r="K51" i="14" s="1"/>
  <c r="H23" i="28" l="1"/>
  <c r="A5" i="28"/>
  <c r="A4" i="28"/>
  <c r="A3" i="28"/>
  <c r="A2" i="28"/>
  <c r="A1" i="28"/>
  <c r="I31" i="28" l="1"/>
  <c r="K31" i="28" s="1"/>
  <c r="I27" i="28"/>
  <c r="F16" i="25"/>
  <c r="F15" i="25"/>
  <c r="K8" i="27"/>
  <c r="C8" i="27"/>
  <c r="E22" i="27" s="1"/>
  <c r="G22" i="27" s="1"/>
  <c r="I22" i="27" s="1"/>
  <c r="A6" i="27"/>
  <c r="A5" i="27"/>
  <c r="A4" i="27"/>
  <c r="A2" i="27"/>
  <c r="A1" i="27"/>
  <c r="A6" i="26"/>
  <c r="A6" i="8"/>
  <c r="A6" i="4"/>
  <c r="A6" i="28" s="1"/>
  <c r="A6" i="20"/>
  <c r="A6" i="16"/>
  <c r="A6" i="19"/>
  <c r="A6" i="14"/>
  <c r="A6" i="18"/>
  <c r="E25" i="26"/>
  <c r="G25" i="26" s="1"/>
  <c r="I25" i="26" s="1"/>
  <c r="E24" i="26"/>
  <c r="G24" i="26" s="1"/>
  <c r="I24" i="26" s="1"/>
  <c r="E23" i="26"/>
  <c r="G23" i="26" s="1"/>
  <c r="I23" i="26" s="1"/>
  <c r="E20" i="26"/>
  <c r="G20" i="26" s="1"/>
  <c r="I20" i="26" s="1"/>
  <c r="E19" i="26"/>
  <c r="G19" i="26" s="1"/>
  <c r="I19" i="26" s="1"/>
  <c r="E17" i="26"/>
  <c r="G17" i="26" s="1"/>
  <c r="I17" i="26" s="1"/>
  <c r="E16" i="26"/>
  <c r="G16" i="26" s="1"/>
  <c r="I16" i="26" s="1"/>
  <c r="E15" i="26"/>
  <c r="G15" i="26" s="1"/>
  <c r="I15" i="26" s="1"/>
  <c r="E14" i="26"/>
  <c r="G14" i="26" s="1"/>
  <c r="I14" i="26" s="1"/>
  <c r="J9" i="20"/>
  <c r="I9" i="20"/>
  <c r="K9" i="20" s="1"/>
  <c r="D9" i="20"/>
  <c r="C9" i="20"/>
  <c r="J9" i="19"/>
  <c r="I9" i="19"/>
  <c r="K9" i="19" s="1"/>
  <c r="D9" i="19"/>
  <c r="C9" i="19"/>
  <c r="E9" i="19" s="1"/>
  <c r="J9" i="18"/>
  <c r="I9" i="18"/>
  <c r="D9" i="18"/>
  <c r="C9" i="18"/>
  <c r="I23" i="28" l="1"/>
  <c r="K23" i="28" s="1"/>
  <c r="E21" i="27"/>
  <c r="G21" i="27" s="1"/>
  <c r="I21" i="27" s="1"/>
  <c r="K21" i="27" s="1"/>
  <c r="E20" i="27"/>
  <c r="G20" i="27" s="1"/>
  <c r="I20" i="27" s="1"/>
  <c r="K20" i="27" s="1"/>
  <c r="E17" i="27"/>
  <c r="G17" i="27" s="1"/>
  <c r="I17" i="27" s="1"/>
  <c r="K17" i="27" s="1"/>
  <c r="E18" i="27"/>
  <c r="G18" i="27" s="1"/>
  <c r="I18" i="27" s="1"/>
  <c r="K18" i="27" s="1"/>
  <c r="E21" i="20"/>
  <c r="G21" i="20" s="1"/>
  <c r="I21" i="20" s="1"/>
  <c r="K21" i="20" s="1"/>
  <c r="E22" i="20"/>
  <c r="G22" i="20" s="1"/>
  <c r="I22" i="20" s="1"/>
  <c r="K22" i="20" s="1"/>
  <c r="E15" i="27"/>
  <c r="G15" i="27" s="1"/>
  <c r="I15" i="27" s="1"/>
  <c r="E19" i="27"/>
  <c r="G19" i="27" s="1"/>
  <c r="I19" i="27" s="1"/>
  <c r="K27" i="28"/>
  <c r="E14" i="27"/>
  <c r="G14" i="27" s="1"/>
  <c r="G10" i="26"/>
  <c r="K9" i="26" l="1"/>
  <c r="F17" i="25"/>
  <c r="I14" i="27"/>
  <c r="I10" i="27" s="1"/>
  <c r="G10" i="27"/>
  <c r="K9" i="27" s="1"/>
  <c r="I10" i="26"/>
  <c r="F32" i="25" s="1"/>
  <c r="F34" i="25" l="1"/>
  <c r="G34" i="25" s="1"/>
  <c r="G32" i="25"/>
  <c r="C9" i="26"/>
  <c r="F18" i="25"/>
  <c r="C9" i="27"/>
  <c r="A6" i="25" l="1"/>
  <c r="A5" i="25"/>
  <c r="A4" i="25"/>
  <c r="A3" i="25"/>
  <c r="F21" i="25"/>
  <c r="F20" i="25"/>
  <c r="E16" i="25"/>
  <c r="E15" i="25"/>
  <c r="A9" i="25" l="1"/>
  <c r="A8" i="25"/>
  <c r="A2" i="25"/>
  <c r="A1" i="25"/>
  <c r="K9" i="16" l="1"/>
  <c r="E9" i="16"/>
  <c r="A3" i="24"/>
  <c r="H27" i="24"/>
  <c r="A6" i="24"/>
  <c r="A5" i="24"/>
  <c r="A4" i="24"/>
  <c r="A2" i="24"/>
  <c r="A1" i="24"/>
  <c r="A3" i="23"/>
  <c r="H32" i="23"/>
  <c r="H27" i="23"/>
  <c r="A6" i="23"/>
  <c r="A5" i="23"/>
  <c r="A4" i="23"/>
  <c r="A2" i="23"/>
  <c r="A1" i="23"/>
  <c r="A3" i="22"/>
  <c r="A6" i="11"/>
  <c r="A5" i="11"/>
  <c r="A4" i="11"/>
  <c r="A6" i="22"/>
  <c r="A5" i="22"/>
  <c r="A4" i="22"/>
  <c r="A2" i="22"/>
  <c r="A1" i="22"/>
  <c r="E9" i="20"/>
  <c r="K9" i="18"/>
  <c r="E9" i="18"/>
  <c r="E51" i="16"/>
  <c r="G51" i="16" s="1"/>
  <c r="I51" i="16" s="1"/>
  <c r="E50" i="16"/>
  <c r="G50" i="16" s="1"/>
  <c r="I50" i="16" s="1"/>
  <c r="E50" i="14"/>
  <c r="G50" i="14" s="1"/>
  <c r="I50" i="14" s="1"/>
  <c r="E49" i="14"/>
  <c r="G49" i="14" s="1"/>
  <c r="I49" i="14" s="1"/>
  <c r="G35" i="14"/>
  <c r="I35" i="14" s="1"/>
  <c r="E9" i="14"/>
  <c r="E46" i="13"/>
  <c r="E45" i="13"/>
  <c r="E22" i="18" l="1"/>
  <c r="G22" i="18" s="1"/>
  <c r="I22" i="18" s="1"/>
  <c r="K22" i="18" s="1"/>
  <c r="E21" i="18"/>
  <c r="G21" i="18" s="1"/>
  <c r="I21" i="18" s="1"/>
  <c r="K21" i="18" s="1"/>
  <c r="E53" i="16"/>
  <c r="E52" i="16"/>
  <c r="E20" i="19"/>
  <c r="G20" i="19" s="1"/>
  <c r="I20" i="19" s="1"/>
  <c r="K20" i="19" s="1"/>
  <c r="E22" i="19"/>
  <c r="G22" i="19" s="1"/>
  <c r="I22" i="19" s="1"/>
  <c r="K22" i="19" s="1"/>
  <c r="E21" i="19"/>
  <c r="G21" i="19" s="1"/>
  <c r="I21" i="19" s="1"/>
  <c r="K21" i="19" s="1"/>
  <c r="E25" i="20"/>
  <c r="G25" i="20" s="1"/>
  <c r="I25" i="20" s="1"/>
  <c r="K25" i="20" s="1"/>
  <c r="E20" i="20"/>
  <c r="G20" i="20" s="1"/>
  <c r="I20" i="20" s="1"/>
  <c r="K20" i="20" s="1"/>
  <c r="J32" i="24"/>
  <c r="J36" i="24" s="1"/>
  <c r="K36" i="24" s="1"/>
  <c r="G35" i="16"/>
  <c r="I35" i="16" s="1"/>
  <c r="E23" i="18"/>
  <c r="G23" i="18" s="1"/>
  <c r="I23" i="18" s="1"/>
  <c r="K23" i="18" s="1"/>
  <c r="E20" i="18"/>
  <c r="G20" i="18" s="1"/>
  <c r="I20" i="18" s="1"/>
  <c r="K20" i="18" s="1"/>
  <c r="E23" i="19"/>
  <c r="G23" i="19" s="1"/>
  <c r="I23" i="19" s="1"/>
  <c r="K23" i="19" s="1"/>
  <c r="E25" i="19"/>
  <c r="G25" i="19" s="1"/>
  <c r="I25" i="19" s="1"/>
  <c r="K25" i="19" s="1"/>
  <c r="E23" i="20"/>
  <c r="G23" i="20" s="1"/>
  <c r="I23" i="20" s="1"/>
  <c r="K23" i="20" s="1"/>
  <c r="G25" i="16"/>
  <c r="I25" i="16" s="1"/>
  <c r="K25" i="16" s="1"/>
  <c r="E26" i="16"/>
  <c r="G26" i="16" s="1"/>
  <c r="I26" i="16" s="1"/>
  <c r="K26" i="16" s="1"/>
  <c r="G25" i="14"/>
  <c r="I25" i="14" s="1"/>
  <c r="K25" i="14" s="1"/>
  <c r="E26" i="14"/>
  <c r="G26" i="14" s="1"/>
  <c r="I26" i="14" s="1"/>
  <c r="K26" i="14" s="1"/>
  <c r="E25" i="18"/>
  <c r="G25" i="18" s="1"/>
  <c r="I25" i="18" s="1"/>
  <c r="K25" i="18" s="1"/>
  <c r="J23" i="24"/>
  <c r="J27" i="24" s="1"/>
  <c r="G21" i="16"/>
  <c r="I21" i="16" s="1"/>
  <c r="J23" i="23"/>
  <c r="J27" i="23" s="1"/>
  <c r="C16" i="25"/>
  <c r="J32" i="23"/>
  <c r="J36" i="23" s="1"/>
  <c r="H21" i="24"/>
  <c r="H21" i="23"/>
  <c r="I23" i="23"/>
  <c r="H21" i="22"/>
  <c r="C15" i="25"/>
  <c r="G21" i="14"/>
  <c r="E26" i="18"/>
  <c r="G26" i="18" s="1"/>
  <c r="I26" i="18" s="1"/>
  <c r="D15" i="25"/>
  <c r="E48" i="16"/>
  <c r="G48" i="16" s="1"/>
  <c r="I48" i="16" s="1"/>
  <c r="D16" i="25"/>
  <c r="E24" i="14"/>
  <c r="G24" i="14" s="1"/>
  <c r="I24" i="14" s="1"/>
  <c r="E39" i="14"/>
  <c r="G39" i="14" s="1"/>
  <c r="I39" i="14" s="1"/>
  <c r="I36" i="23"/>
  <c r="I36" i="22"/>
  <c r="E41" i="16"/>
  <c r="G41" i="16" s="1"/>
  <c r="I41" i="16" s="1"/>
  <c r="E27" i="20"/>
  <c r="G27" i="20" s="1"/>
  <c r="I27" i="20" s="1"/>
  <c r="E16" i="20"/>
  <c r="G16" i="20" s="1"/>
  <c r="I16" i="20" s="1"/>
  <c r="E24" i="20"/>
  <c r="G24" i="20" s="1"/>
  <c r="I24" i="20" s="1"/>
  <c r="E18" i="20"/>
  <c r="G18" i="20" s="1"/>
  <c r="I18" i="20" s="1"/>
  <c r="E26" i="20"/>
  <c r="G26" i="20" s="1"/>
  <c r="I26" i="20" s="1"/>
  <c r="E17" i="20"/>
  <c r="G17" i="20" s="1"/>
  <c r="I17" i="20" s="1"/>
  <c r="E27" i="19"/>
  <c r="G27" i="19" s="1"/>
  <c r="I27" i="19" s="1"/>
  <c r="E17" i="19"/>
  <c r="G17" i="19" s="1"/>
  <c r="I17" i="19" s="1"/>
  <c r="E16" i="19"/>
  <c r="G16" i="19" s="1"/>
  <c r="E26" i="19"/>
  <c r="G26" i="19" s="1"/>
  <c r="I26" i="19" s="1"/>
  <c r="E18" i="19"/>
  <c r="G18" i="19" s="1"/>
  <c r="I18" i="19" s="1"/>
  <c r="E24" i="19"/>
  <c r="G24" i="19" s="1"/>
  <c r="I24" i="19" s="1"/>
  <c r="E27" i="18"/>
  <c r="G27" i="18" s="1"/>
  <c r="I27" i="18" s="1"/>
  <c r="E18" i="18"/>
  <c r="G18" i="18" s="1"/>
  <c r="I18" i="18" s="1"/>
  <c r="E16" i="18"/>
  <c r="G16" i="18" s="1"/>
  <c r="E17" i="18"/>
  <c r="G17" i="18" s="1"/>
  <c r="I17" i="18" s="1"/>
  <c r="E24" i="18"/>
  <c r="G24" i="18" s="1"/>
  <c r="I24" i="18" s="1"/>
  <c r="E38" i="16"/>
  <c r="G38" i="16" s="1"/>
  <c r="I38" i="16" s="1"/>
  <c r="E17" i="16"/>
  <c r="G17" i="16" s="1"/>
  <c r="I17" i="16" s="1"/>
  <c r="E36" i="16"/>
  <c r="G36" i="16" s="1"/>
  <c r="I36" i="16" s="1"/>
  <c r="E42" i="16"/>
  <c r="G42" i="16" s="1"/>
  <c r="I42" i="16" s="1"/>
  <c r="E30" i="16"/>
  <c r="G30" i="16" s="1"/>
  <c r="I30" i="16" s="1"/>
  <c r="E31" i="16"/>
  <c r="G31" i="16" s="1"/>
  <c r="I31" i="16" s="1"/>
  <c r="E34" i="16"/>
  <c r="G34" i="16" s="1"/>
  <c r="I34" i="16" s="1"/>
  <c r="E23" i="16"/>
  <c r="G23" i="16" s="1"/>
  <c r="I23" i="16" s="1"/>
  <c r="E19" i="16"/>
  <c r="G19" i="16" s="1"/>
  <c r="I19" i="16" s="1"/>
  <c r="E16" i="16"/>
  <c r="G16" i="16" s="1"/>
  <c r="E29" i="16"/>
  <c r="G29" i="16" s="1"/>
  <c r="I29" i="16" s="1"/>
  <c r="E33" i="16"/>
  <c r="G33" i="16" s="1"/>
  <c r="I33" i="16" s="1"/>
  <c r="E44" i="16"/>
  <c r="G44" i="16" s="1"/>
  <c r="I44" i="16" s="1"/>
  <c r="E47" i="16"/>
  <c r="G47" i="16" s="1"/>
  <c r="I47" i="16" s="1"/>
  <c r="E24" i="16"/>
  <c r="G24" i="16" s="1"/>
  <c r="I24" i="16" s="1"/>
  <c r="E37" i="16"/>
  <c r="G37" i="16" s="1"/>
  <c r="I37" i="16" s="1"/>
  <c r="E46" i="16"/>
  <c r="G46" i="16" s="1"/>
  <c r="I46" i="16" s="1"/>
  <c r="E22" i="16"/>
  <c r="G22" i="16" s="1"/>
  <c r="I22" i="16" s="1"/>
  <c r="E28" i="16"/>
  <c r="G28" i="16" s="1"/>
  <c r="I28" i="16" s="1"/>
  <c r="E32" i="16"/>
  <c r="G32" i="16" s="1"/>
  <c r="I32" i="16" s="1"/>
  <c r="E39" i="16"/>
  <c r="G39" i="16" s="1"/>
  <c r="I39" i="16" s="1"/>
  <c r="E40" i="16"/>
  <c r="G40" i="16" s="1"/>
  <c r="I40" i="16" s="1"/>
  <c r="E20" i="16"/>
  <c r="G20" i="16" s="1"/>
  <c r="I20" i="16" s="1"/>
  <c r="E43" i="16"/>
  <c r="G43" i="16" s="1"/>
  <c r="I43" i="16" s="1"/>
  <c r="E40" i="14"/>
  <c r="G40" i="14" s="1"/>
  <c r="I40" i="14" s="1"/>
  <c r="E41" i="14"/>
  <c r="G41" i="14" s="1"/>
  <c r="I41" i="14" s="1"/>
  <c r="E42" i="14"/>
  <c r="G42" i="14" s="1"/>
  <c r="I42" i="14" s="1"/>
  <c r="E37" i="14"/>
  <c r="G37" i="14" s="1"/>
  <c r="I37" i="14" s="1"/>
  <c r="E45" i="14"/>
  <c r="G45" i="14" s="1"/>
  <c r="I45" i="14" s="1"/>
  <c r="E47" i="14"/>
  <c r="G47" i="14" s="1"/>
  <c r="I47" i="14" s="1"/>
  <c r="E28" i="14"/>
  <c r="G28" i="14" s="1"/>
  <c r="I28" i="14" s="1"/>
  <c r="E33" i="14"/>
  <c r="G33" i="14" s="1"/>
  <c r="I33" i="14" s="1"/>
  <c r="E43" i="14"/>
  <c r="G43" i="14" s="1"/>
  <c r="I43" i="14" s="1"/>
  <c r="E29" i="14"/>
  <c r="G29" i="14" s="1"/>
  <c r="I29" i="14" s="1"/>
  <c r="E34" i="14"/>
  <c r="G34" i="14" s="1"/>
  <c r="I34" i="14" s="1"/>
  <c r="E30" i="14"/>
  <c r="G30" i="14" s="1"/>
  <c r="I30" i="14" s="1"/>
  <c r="E38" i="14"/>
  <c r="G38" i="14" s="1"/>
  <c r="I38" i="14" s="1"/>
  <c r="E46" i="14"/>
  <c r="G46" i="14" s="1"/>
  <c r="I46" i="14" s="1"/>
  <c r="E36" i="14"/>
  <c r="G36" i="14" s="1"/>
  <c r="I36" i="14" s="1"/>
  <c r="E16" i="14"/>
  <c r="G16" i="14" s="1"/>
  <c r="I16" i="14" s="1"/>
  <c r="E23" i="14"/>
  <c r="G23" i="14" s="1"/>
  <c r="I23" i="14" s="1"/>
  <c r="E17" i="14"/>
  <c r="G17" i="14" s="1"/>
  <c r="I17" i="14" s="1"/>
  <c r="E22" i="14"/>
  <c r="G22" i="14" s="1"/>
  <c r="I22" i="14" s="1"/>
  <c r="E32" i="14"/>
  <c r="G32" i="14" s="1"/>
  <c r="I32" i="14" s="1"/>
  <c r="E19" i="14"/>
  <c r="G19" i="14" s="1"/>
  <c r="I19" i="14" s="1"/>
  <c r="E20" i="14"/>
  <c r="G20" i="14" s="1"/>
  <c r="I20" i="14" s="1"/>
  <c r="I32" i="24" l="1"/>
  <c r="K32" i="24" s="1"/>
  <c r="K36" i="23"/>
  <c r="I27" i="22"/>
  <c r="I16" i="18"/>
  <c r="I12" i="18" s="1"/>
  <c r="G12" i="18"/>
  <c r="K10" i="18" s="1"/>
  <c r="I16" i="16"/>
  <c r="I16" i="19"/>
  <c r="I12" i="19" s="1"/>
  <c r="G12" i="19"/>
  <c r="K10" i="19" s="1"/>
  <c r="I21" i="14"/>
  <c r="I12" i="14" s="1"/>
  <c r="C18" i="25" s="1"/>
  <c r="G12" i="14"/>
  <c r="I23" i="24"/>
  <c r="K23" i="24" s="1"/>
  <c r="I27" i="23"/>
  <c r="K27" i="23" s="1"/>
  <c r="I23" i="22"/>
  <c r="I27" i="24"/>
  <c r="I32" i="23"/>
  <c r="K32" i="23" s="1"/>
  <c r="K23" i="23"/>
  <c r="I32" i="22"/>
  <c r="G12" i="20"/>
  <c r="K10" i="20" s="1"/>
  <c r="K21" i="23" l="1"/>
  <c r="K10" i="14"/>
  <c r="C17" i="25"/>
  <c r="C20" i="25" s="1"/>
  <c r="K27" i="24"/>
  <c r="K21" i="24" s="1"/>
  <c r="I21" i="24"/>
  <c r="I21" i="22"/>
  <c r="I12" i="20"/>
  <c r="E10" i="20" s="1"/>
  <c r="E10" i="19"/>
  <c r="E10" i="18"/>
  <c r="E10" i="14"/>
  <c r="C21" i="25" l="1"/>
  <c r="K9" i="13"/>
  <c r="E9" i="13"/>
  <c r="A3" i="10"/>
  <c r="A3" i="11"/>
  <c r="A3" i="8"/>
  <c r="G35" i="13" l="1"/>
  <c r="I35" i="13" s="1"/>
  <c r="E39" i="13"/>
  <c r="G39" i="13" s="1"/>
  <c r="I39" i="13" s="1"/>
  <c r="K39" i="13" s="1"/>
  <c r="E17" i="13"/>
  <c r="G17" i="13" s="1"/>
  <c r="I17" i="13" s="1"/>
  <c r="E16" i="13"/>
  <c r="G16" i="13" s="1"/>
  <c r="E26" i="13"/>
  <c r="G26" i="13" s="1"/>
  <c r="I26" i="13" s="1"/>
  <c r="G25" i="13"/>
  <c r="I25" i="13" s="1"/>
  <c r="K25" i="13" s="1"/>
  <c r="E38" i="13"/>
  <c r="G38" i="13" s="1"/>
  <c r="I38" i="13" s="1"/>
  <c r="J32" i="22"/>
  <c r="E48" i="13"/>
  <c r="G48" i="13" s="1"/>
  <c r="I48" i="13" s="1"/>
  <c r="K48" i="13" s="1"/>
  <c r="E47" i="13"/>
  <c r="G47" i="13" s="1"/>
  <c r="I47" i="13" s="1"/>
  <c r="K47" i="13" s="1"/>
  <c r="B16" i="25"/>
  <c r="G16" i="25" s="1"/>
  <c r="J23" i="22"/>
  <c r="B15" i="25"/>
  <c r="G15" i="25" s="1"/>
  <c r="G21" i="13"/>
  <c r="I21" i="13" s="1"/>
  <c r="E20" i="13"/>
  <c r="G20" i="13" s="1"/>
  <c r="I20" i="13" s="1"/>
  <c r="E24" i="13"/>
  <c r="G24" i="13" s="1"/>
  <c r="I24" i="13" s="1"/>
  <c r="E33" i="13"/>
  <c r="G33" i="13" s="1"/>
  <c r="I33" i="13" s="1"/>
  <c r="E43" i="13"/>
  <c r="G43" i="13" s="1"/>
  <c r="I43" i="13" s="1"/>
  <c r="E30" i="13"/>
  <c r="G30" i="13" s="1"/>
  <c r="I30" i="13" s="1"/>
  <c r="E41" i="13"/>
  <c r="G41" i="13" s="1"/>
  <c r="I41" i="13" s="1"/>
  <c r="E34" i="13"/>
  <c r="G34" i="13" s="1"/>
  <c r="I34" i="13" s="1"/>
  <c r="E37" i="13"/>
  <c r="G37" i="13" s="1"/>
  <c r="I37" i="13" s="1"/>
  <c r="E22" i="13"/>
  <c r="G22" i="13" s="1"/>
  <c r="I22" i="13" s="1"/>
  <c r="E31" i="13"/>
  <c r="G31" i="13" s="1"/>
  <c r="I31" i="13" s="1"/>
  <c r="G46" i="13"/>
  <c r="I46" i="13" s="1"/>
  <c r="E23" i="13"/>
  <c r="G23" i="13" s="1"/>
  <c r="I23" i="13" s="1"/>
  <c r="E29" i="13"/>
  <c r="G29" i="13" s="1"/>
  <c r="I29" i="13" s="1"/>
  <c r="E32" i="13"/>
  <c r="G32" i="13" s="1"/>
  <c r="I32" i="13" s="1"/>
  <c r="E28" i="13"/>
  <c r="G28" i="13" s="1"/>
  <c r="I28" i="13" s="1"/>
  <c r="E42" i="13"/>
  <c r="G42" i="13" s="1"/>
  <c r="I42" i="13" s="1"/>
  <c r="E36" i="13"/>
  <c r="G36" i="13" s="1"/>
  <c r="I36" i="13" s="1"/>
  <c r="E19" i="13"/>
  <c r="G19" i="13" s="1"/>
  <c r="I19" i="13" s="1"/>
  <c r="G45" i="13"/>
  <c r="I45" i="13" s="1"/>
  <c r="I16" i="13" l="1"/>
  <c r="I12" i="13" s="1"/>
  <c r="B18" i="25" s="1"/>
  <c r="G12" i="13"/>
  <c r="J27" i="22"/>
  <c r="K27" i="22" s="1"/>
  <c r="K23" i="22"/>
  <c r="J36" i="22"/>
  <c r="K36" i="22" s="1"/>
  <c r="K32" i="22"/>
  <c r="K21" i="22" l="1"/>
  <c r="K10" i="13"/>
  <c r="B17" i="25"/>
  <c r="B20" i="25" s="1"/>
  <c r="E10" i="13"/>
  <c r="E26" i="10"/>
  <c r="E25" i="10"/>
  <c r="A9" i="11"/>
  <c r="A6" i="10"/>
  <c r="E32" i="4"/>
  <c r="G32" i="4" s="1"/>
  <c r="I32" i="4" s="1"/>
  <c r="E31" i="4"/>
  <c r="G31" i="4" s="1"/>
  <c r="I31" i="4" s="1"/>
  <c r="E22" i="4"/>
  <c r="G22" i="4" s="1"/>
  <c r="I22" i="4" s="1"/>
  <c r="E21" i="4"/>
  <c r="G21" i="4" s="1"/>
  <c r="I21" i="4" s="1"/>
  <c r="E20" i="4"/>
  <c r="G20" i="4" s="1"/>
  <c r="I20" i="4" s="1"/>
  <c r="E19" i="4"/>
  <c r="G19" i="4" s="1"/>
  <c r="I19" i="4" s="1"/>
  <c r="E18" i="4"/>
  <c r="G18" i="4" s="1"/>
  <c r="I18" i="4" s="1"/>
  <c r="E17" i="4"/>
  <c r="G17" i="4" s="1"/>
  <c r="I17" i="4" s="1"/>
  <c r="E29" i="4"/>
  <c r="G29" i="4" s="1"/>
  <c r="I29" i="4" s="1"/>
  <c r="E15" i="4"/>
  <c r="G15" i="4" s="1"/>
  <c r="I15" i="4" s="1"/>
  <c r="B21" i="25" l="1"/>
  <c r="F25" i="10"/>
  <c r="G25" i="10" s="1"/>
  <c r="I25" i="10" s="1"/>
  <c r="F26" i="10"/>
  <c r="G26" i="10" s="1"/>
  <c r="I26" i="10" s="1"/>
  <c r="K8" i="8" l="1"/>
  <c r="C8" i="8"/>
  <c r="A5" i="10"/>
  <c r="A4" i="10"/>
  <c r="A2" i="10"/>
  <c r="A1" i="10"/>
  <c r="A8" i="11"/>
  <c r="A7" i="11"/>
  <c r="A2" i="11"/>
  <c r="A1" i="11"/>
  <c r="A5" i="8"/>
  <c r="A4" i="8"/>
  <c r="A2" i="8"/>
  <c r="A1" i="8"/>
  <c r="E17" i="8" l="1"/>
  <c r="G17" i="8" s="1"/>
  <c r="I17" i="8" s="1"/>
  <c r="K17" i="8" s="1"/>
  <c r="E20" i="8"/>
  <c r="G20" i="8" s="1"/>
  <c r="I20" i="8" s="1"/>
  <c r="K20" i="8" s="1"/>
  <c r="E19" i="8"/>
  <c r="G19" i="8" s="1"/>
  <c r="I19" i="8" s="1"/>
  <c r="K19" i="8" s="1"/>
  <c r="E14" i="8"/>
  <c r="G14" i="8" s="1"/>
  <c r="I14" i="8" s="1"/>
  <c r="E15" i="8"/>
  <c r="G15" i="8" s="1"/>
  <c r="I15" i="8" s="1"/>
  <c r="E21" i="8"/>
  <c r="G21" i="8" s="1"/>
  <c r="I21" i="8" s="1"/>
  <c r="E18" i="8"/>
  <c r="G18" i="8" s="1"/>
  <c r="I18" i="8" s="1"/>
  <c r="G10" i="8" l="1"/>
  <c r="K9" i="8" s="1"/>
  <c r="I10" i="8"/>
  <c r="E28" i="4"/>
  <c r="G28" i="4" s="1"/>
  <c r="I28" i="4" s="1"/>
  <c r="E26" i="4"/>
  <c r="G26" i="4" s="1"/>
  <c r="I26" i="4" s="1"/>
  <c r="E25" i="4"/>
  <c r="G25" i="4" s="1"/>
  <c r="I25" i="4" s="1"/>
  <c r="C9" i="8" l="1"/>
  <c r="F38" i="11"/>
  <c r="D38" i="11"/>
  <c r="D30" i="11"/>
  <c r="E30" i="11" s="1"/>
  <c r="G30" i="11" s="1"/>
  <c r="D29" i="11"/>
  <c r="E29" i="11" s="1"/>
  <c r="G29" i="11" s="1"/>
  <c r="E14" i="4"/>
  <c r="G14" i="4" s="1"/>
  <c r="I14" i="4" l="1"/>
  <c r="I10" i="4" s="1"/>
  <c r="E18" i="25" s="1"/>
  <c r="G10" i="4"/>
  <c r="E17" i="25" s="1"/>
  <c r="G38" i="11"/>
  <c r="E21" i="25" l="1"/>
  <c r="E20" i="25"/>
  <c r="J25" i="26"/>
  <c r="K25" i="26" s="1"/>
  <c r="J20" i="26"/>
  <c r="K20" i="26" s="1"/>
  <c r="J22" i="27"/>
  <c r="K22" i="27" s="1"/>
  <c r="J24" i="26"/>
  <c r="K24" i="26" s="1"/>
  <c r="J23" i="26"/>
  <c r="K23" i="26" s="1"/>
  <c r="J17" i="26"/>
  <c r="K17" i="26" s="1"/>
  <c r="J16" i="26"/>
  <c r="K16" i="26" s="1"/>
  <c r="J14" i="27"/>
  <c r="K14" i="27" s="1"/>
  <c r="J15" i="26"/>
  <c r="K15" i="26" s="1"/>
  <c r="J14" i="26"/>
  <c r="K14" i="26" s="1"/>
  <c r="J19" i="27"/>
  <c r="K19" i="27" s="1"/>
  <c r="J15" i="27"/>
  <c r="K15" i="27" s="1"/>
  <c r="J19" i="26"/>
  <c r="K19" i="26" s="1"/>
  <c r="J21" i="13"/>
  <c r="K21" i="13" s="1"/>
  <c r="J27" i="19"/>
  <c r="K27" i="19" s="1"/>
  <c r="J26" i="18"/>
  <c r="K26" i="18" s="1"/>
  <c r="J28" i="4"/>
  <c r="K28" i="4" s="1"/>
  <c r="J21" i="4"/>
  <c r="K21" i="4" s="1"/>
  <c r="J14" i="4"/>
  <c r="K14" i="4" s="1"/>
  <c r="J44" i="16"/>
  <c r="K44" i="16" s="1"/>
  <c r="J33" i="16"/>
  <c r="K33" i="16" s="1"/>
  <c r="J28" i="16"/>
  <c r="K28" i="16" s="1"/>
  <c r="J50" i="14"/>
  <c r="K50" i="14" s="1"/>
  <c r="J38" i="14"/>
  <c r="K38" i="14" s="1"/>
  <c r="J21" i="14"/>
  <c r="K21" i="14" s="1"/>
  <c r="J34" i="13"/>
  <c r="K34" i="13" s="1"/>
  <c r="J29" i="13"/>
  <c r="K29" i="13" s="1"/>
  <c r="J22" i="13"/>
  <c r="K22" i="13" s="1"/>
  <c r="J31" i="4"/>
  <c r="K31" i="4" s="1"/>
  <c r="J18" i="18"/>
  <c r="K18" i="18" s="1"/>
  <c r="J50" i="16"/>
  <c r="K50" i="16" s="1"/>
  <c r="J35" i="14"/>
  <c r="K35" i="14" s="1"/>
  <c r="J37" i="13"/>
  <c r="K37" i="13" s="1"/>
  <c r="J14" i="8"/>
  <c r="K14" i="8" s="1"/>
  <c r="J16" i="19"/>
  <c r="K16" i="19" s="1"/>
  <c r="J17" i="18"/>
  <c r="K17" i="18" s="1"/>
  <c r="J31" i="13"/>
  <c r="K31" i="13" s="1"/>
  <c r="J19" i="13"/>
  <c r="K19" i="13" s="1"/>
  <c r="J27" i="20"/>
  <c r="K27" i="20" s="1"/>
  <c r="J26" i="19"/>
  <c r="K26" i="19" s="1"/>
  <c r="J32" i="4"/>
  <c r="K32" i="4" s="1"/>
  <c r="J26" i="4"/>
  <c r="K26" i="4" s="1"/>
  <c r="J20" i="4"/>
  <c r="K20" i="4" s="1"/>
  <c r="J27" i="18"/>
  <c r="K27" i="18" s="1"/>
  <c r="J39" i="16"/>
  <c r="K39" i="16" s="1"/>
  <c r="J32" i="16"/>
  <c r="K32" i="16" s="1"/>
  <c r="J20" i="16"/>
  <c r="K20" i="16" s="1"/>
  <c r="J49" i="14"/>
  <c r="K49" i="14" s="1"/>
  <c r="J37" i="14"/>
  <c r="K37" i="14" s="1"/>
  <c r="J24" i="14"/>
  <c r="K24" i="14" s="1"/>
  <c r="J46" i="13"/>
  <c r="K46" i="13" s="1"/>
  <c r="J33" i="13"/>
  <c r="K33" i="13" s="1"/>
  <c r="J28" i="13"/>
  <c r="K28" i="13" s="1"/>
  <c r="J21" i="8"/>
  <c r="K21" i="8" s="1"/>
  <c r="J23" i="14"/>
  <c r="K23" i="14" s="1"/>
  <c r="J18" i="20"/>
  <c r="K18" i="20" s="1"/>
  <c r="J17" i="19"/>
  <c r="K17" i="19" s="1"/>
  <c r="J31" i="16"/>
  <c r="K31" i="16" s="1"/>
  <c r="J41" i="16"/>
  <c r="K41" i="16" s="1"/>
  <c r="J23" i="16"/>
  <c r="K23" i="16" s="1"/>
  <c r="J16" i="16"/>
  <c r="K16" i="16" s="1"/>
  <c r="J34" i="14"/>
  <c r="K34" i="14" s="1"/>
  <c r="J41" i="13"/>
  <c r="K41" i="13" s="1"/>
  <c r="J26" i="20"/>
  <c r="K26" i="20" s="1"/>
  <c r="J24" i="19"/>
  <c r="K24" i="19" s="1"/>
  <c r="J19" i="4"/>
  <c r="K19" i="4" s="1"/>
  <c r="J38" i="16"/>
  <c r="K38" i="16" s="1"/>
  <c r="J24" i="16"/>
  <c r="K24" i="16" s="1"/>
  <c r="J47" i="14"/>
  <c r="K47" i="14" s="1"/>
  <c r="J42" i="14"/>
  <c r="K42" i="14" s="1"/>
  <c r="J20" i="14"/>
  <c r="K20" i="14" s="1"/>
  <c r="J45" i="13"/>
  <c r="K45" i="13" s="1"/>
  <c r="J32" i="13"/>
  <c r="K32" i="13" s="1"/>
  <c r="J26" i="13"/>
  <c r="K26" i="13" s="1"/>
  <c r="J18" i="8"/>
  <c r="K18" i="8" s="1"/>
  <c r="J36" i="14"/>
  <c r="K36" i="14" s="1"/>
  <c r="J38" i="13"/>
  <c r="K38" i="13" s="1"/>
  <c r="J20" i="13"/>
  <c r="K20" i="13" s="1"/>
  <c r="J42" i="16"/>
  <c r="K42" i="16" s="1"/>
  <c r="J17" i="16"/>
  <c r="K17" i="16" s="1"/>
  <c r="J40" i="14"/>
  <c r="K40" i="14" s="1"/>
  <c r="J19" i="14"/>
  <c r="K19" i="14" s="1"/>
  <c r="J17" i="20"/>
  <c r="K17" i="20" s="1"/>
  <c r="J48" i="16"/>
  <c r="K48" i="16" s="1"/>
  <c r="J17" i="14"/>
  <c r="K17" i="14" s="1"/>
  <c r="J24" i="20"/>
  <c r="K24" i="20" s="1"/>
  <c r="J18" i="19"/>
  <c r="K18" i="19" s="1"/>
  <c r="J25" i="4"/>
  <c r="K25" i="4" s="1"/>
  <c r="J18" i="4"/>
  <c r="K18" i="4" s="1"/>
  <c r="J24" i="18"/>
  <c r="K24" i="18" s="1"/>
  <c r="J51" i="16"/>
  <c r="K51" i="16" s="1"/>
  <c r="J43" i="16"/>
  <c r="K43" i="16" s="1"/>
  <c r="J37" i="16"/>
  <c r="K37" i="16" s="1"/>
  <c r="J19" i="16"/>
  <c r="K19" i="16" s="1"/>
  <c r="J46" i="14"/>
  <c r="K46" i="14" s="1"/>
  <c r="J41" i="14"/>
  <c r="K41" i="14" s="1"/>
  <c r="J43" i="13"/>
  <c r="K43" i="13" s="1"/>
  <c r="J24" i="13"/>
  <c r="K24" i="13" s="1"/>
  <c r="J15" i="8"/>
  <c r="K15" i="8" s="1"/>
  <c r="J45" i="14"/>
  <c r="K45" i="14" s="1"/>
  <c r="J42" i="13"/>
  <c r="K42" i="13" s="1"/>
  <c r="J30" i="14"/>
  <c r="K30" i="14" s="1"/>
  <c r="J16" i="20"/>
  <c r="K16" i="20" s="1"/>
  <c r="J17" i="4"/>
  <c r="K17" i="4" s="1"/>
  <c r="J16" i="18"/>
  <c r="K16" i="18" s="1"/>
  <c r="J47" i="16"/>
  <c r="K47" i="16" s="1"/>
  <c r="J40" i="16"/>
  <c r="K40" i="16" s="1"/>
  <c r="J35" i="16"/>
  <c r="K35" i="16" s="1"/>
  <c r="J30" i="16"/>
  <c r="K30" i="16" s="1"/>
  <c r="J22" i="16"/>
  <c r="K22" i="16" s="1"/>
  <c r="J43" i="14"/>
  <c r="K43" i="14" s="1"/>
  <c r="J33" i="14"/>
  <c r="K33" i="14" s="1"/>
  <c r="J29" i="14"/>
  <c r="K29" i="14" s="1"/>
  <c r="J16" i="14"/>
  <c r="K16" i="14" s="1"/>
  <c r="J36" i="13"/>
  <c r="K36" i="13" s="1"/>
  <c r="J17" i="13"/>
  <c r="K17" i="13" s="1"/>
  <c r="J29" i="4"/>
  <c r="K29" i="4" s="1"/>
  <c r="J22" i="4"/>
  <c r="K22" i="4" s="1"/>
  <c r="J15" i="4"/>
  <c r="K15" i="4" s="1"/>
  <c r="J46" i="16"/>
  <c r="K46" i="16" s="1"/>
  <c r="J34" i="16"/>
  <c r="K34" i="16" s="1"/>
  <c r="J29" i="16"/>
  <c r="K29" i="16" s="1"/>
  <c r="J21" i="16"/>
  <c r="K21" i="16" s="1"/>
  <c r="J39" i="14"/>
  <c r="K39" i="14" s="1"/>
  <c r="J32" i="14"/>
  <c r="K32" i="14" s="1"/>
  <c r="J28" i="14"/>
  <c r="K28" i="14" s="1"/>
  <c r="J22" i="14"/>
  <c r="K22" i="14" s="1"/>
  <c r="J35" i="13"/>
  <c r="K35" i="13" s="1"/>
  <c r="J30" i="13"/>
  <c r="K30" i="13" s="1"/>
  <c r="J23" i="13"/>
  <c r="K23" i="13" s="1"/>
  <c r="J16" i="13"/>
  <c r="K16" i="13" s="1"/>
  <c r="J36" i="16"/>
  <c r="K36" i="16" s="1"/>
  <c r="K12" i="18" l="1"/>
  <c r="K12" i="14"/>
  <c r="K12" i="19"/>
  <c r="K12" i="13"/>
  <c r="B19" i="25" s="1"/>
  <c r="G53" i="16"/>
  <c r="I53" i="16" s="1"/>
  <c r="K53" i="16" s="1"/>
  <c r="G52" i="16"/>
  <c r="K10" i="27"/>
  <c r="K10" i="26"/>
  <c r="F19" i="25" s="1"/>
  <c r="K12" i="20"/>
  <c r="C19" i="25"/>
  <c r="K10" i="4"/>
  <c r="E19" i="25" s="1"/>
  <c r="K10" i="8"/>
  <c r="I52" i="16" l="1"/>
  <c r="G12" i="16"/>
  <c r="H23" i="10"/>
  <c r="H31" i="10"/>
  <c r="E24" i="10"/>
  <c r="F24" i="10" s="1"/>
  <c r="D17" i="25" l="1"/>
  <c r="K10" i="16"/>
  <c r="K52" i="16"/>
  <c r="K12" i="16" s="1"/>
  <c r="D19" i="25" s="1"/>
  <c r="G19" i="25" s="1"/>
  <c r="I12" i="16"/>
  <c r="C9" i="4"/>
  <c r="H21" i="10"/>
  <c r="I27" i="10"/>
  <c r="G24" i="10"/>
  <c r="I24" i="10" s="1"/>
  <c r="D18" i="25" l="1"/>
  <c r="E10" i="16"/>
  <c r="D21" i="25"/>
  <c r="G17" i="25"/>
  <c r="G21" i="25" s="1"/>
  <c r="K27" i="10"/>
  <c r="I31" i="10"/>
  <c r="K31" i="10" s="1"/>
  <c r="I23" i="10"/>
  <c r="K23" i="10" s="1"/>
  <c r="K35" i="10"/>
  <c r="D20" i="25" l="1"/>
  <c r="G18" i="25"/>
  <c r="G20" i="25" s="1"/>
  <c r="K21" i="10"/>
  <c r="I21" i="10"/>
  <c r="K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tc={668EB15C-B00F-4FE8-BDAD-45116E44DEF2}</author>
    <author>tc={65F82BBD-411D-4B3E-827B-E497570F9160}</author>
  </authors>
  <commentList>
    <comment ref="B13" authorId="0" shapeId="0" xr:uid="{668EB15C-B00F-4FE8-BDAD-45116E44DEF2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navigate to obtain Prof. Wage Rate:
1) Click the website
2) Under the latest Month Year choose Occupation Profiles
3) Select 11-0000 Management Occupations
4) Select 11-1021 General Operations Managers 
5) Use the Mean Hourly Wage</t>
      </text>
    </comment>
    <comment ref="B19" authorId="1" shapeId="0" xr:uid="{65F82BBD-411D-4B3E-827B-E497570F9160}">
      <text>
        <t>[Threaded comment]
Your version of Excel allows you to read this threaded comment; however, any edits to it will get removed if the file is opened in a newer version of Excel. Learn more: https://go.microsoft.com/fwlink/?linkid=870924
Comment:
    How to obtain the Benefits %:
1) Click the website
2) Choose "The PDF version of the news release"
3) The current release is dated March 2023 and the reported % is in the 3rd paragraph on page 1 and it is 29.5%</t>
      </text>
    </comment>
  </commentList>
</comments>
</file>

<file path=xl/sharedStrings.xml><?xml version="1.0" encoding="utf-8"?>
<sst xmlns="http://schemas.openxmlformats.org/spreadsheetml/2006/main" count="1190" uniqueCount="314">
  <si>
    <t>INFORMATION COLLECTION BURDEN HOURS</t>
  </si>
  <si>
    <t>Estimated No. of Total Respondents (Applicants)</t>
  </si>
  <si>
    <t>Estimated No. of Total Awards (Awardees)</t>
  </si>
  <si>
    <t>Average hours per response</t>
  </si>
  <si>
    <t>Number of responses per respondent</t>
  </si>
  <si>
    <t xml:space="preserve">Gray Columns have automatic formulas.  DO NOT input numbers in these columns.  </t>
  </si>
  <si>
    <t>TOTAL</t>
  </si>
  <si>
    <t xml:space="preserve">(A) </t>
  </si>
  <si>
    <t>(B)</t>
  </si>
  <si>
    <t xml:space="preserve">(C)  </t>
  </si>
  <si>
    <t>(D)</t>
  </si>
  <si>
    <t xml:space="preserve">(E)  </t>
  </si>
  <si>
    <t>(F)</t>
  </si>
  <si>
    <t>(G)</t>
  </si>
  <si>
    <t>(H)</t>
  </si>
  <si>
    <t>(I)</t>
  </si>
  <si>
    <t>(J)</t>
  </si>
  <si>
    <t>(K)</t>
  </si>
  <si>
    <t>Title</t>
  </si>
  <si>
    <t>Form No. 
(If Any)</t>
  </si>
  <si>
    <t>% of Respondents Line Item is Applicable To</t>
  </si>
  <si>
    <t>Estimated # of Respondents</t>
  </si>
  <si>
    <t xml:space="preserve">Reports Filed Annually </t>
  </si>
  <si>
    <t xml:space="preserve">Total Responses 
(E) x (F)  </t>
  </si>
  <si>
    <t>Estimated Total Hours 
(G) x (H)</t>
  </si>
  <si>
    <t>Prof. Wage Rate</t>
  </si>
  <si>
    <t>Total Cost
(I) x (J)</t>
  </si>
  <si>
    <t>APPLICATION</t>
  </si>
  <si>
    <t>Instructions:</t>
  </si>
  <si>
    <t>1.  Use the U.S. Bureau of Labor Statistics Occupational Emplyment and Wage Statistics Link below to complete Columns A, B, C for the table below.</t>
  </si>
  <si>
    <t xml:space="preserve">     a.  Click the link:</t>
  </si>
  <si>
    <t xml:space="preserve">https://www.bls.gov/oes/tables.htm </t>
  </si>
  <si>
    <t xml:space="preserve">     c.  Use the Occupational Titles to choose which professions (A) need to be added to the table below.  You can more than one occupation or just one.</t>
  </si>
  <si>
    <t xml:space="preserve">     d.  The code in front of each Occupational Title is the Occupation Code that goes in (B) for the table below.</t>
  </si>
  <si>
    <t xml:space="preserve">     e.  When you click on each Occupational Titles, choose the Mean Hourly Wage to input in (C) for the table below.  </t>
  </si>
  <si>
    <t xml:space="preserve">2.  Use the U.S. Bureau of Labor Economic News Release, Employer Costs for Employee Compension to complete Column D for the table below.  </t>
  </si>
  <si>
    <t xml:space="preserve">https://www.bls.gov/news.release/ecec.toc.htm </t>
  </si>
  <si>
    <t xml:space="preserve">     b.  Choose "The PDF verison of the news release" link</t>
  </si>
  <si>
    <t xml:space="preserve">3.  For each profession fill in the % for (F).  The total for the column should be 100%.  </t>
  </si>
  <si>
    <t xml:space="preserve">     a.  Note that if there is only one profession then (F) would be 100%. </t>
  </si>
  <si>
    <t>(A)</t>
  </si>
  <si>
    <t>(C)</t>
  </si>
  <si>
    <t>(E)</t>
  </si>
  <si>
    <t>Profession</t>
  </si>
  <si>
    <r>
      <t xml:space="preserve">Bureau of Labor Occupation Code </t>
    </r>
    <r>
      <rPr>
        <b/>
        <vertAlign val="superscript"/>
        <sz val="12"/>
        <rFont val="Times New Roman"/>
        <family val="1"/>
      </rPr>
      <t>1.d</t>
    </r>
  </si>
  <si>
    <r>
      <t xml:space="preserve">Mean Wage </t>
    </r>
    <r>
      <rPr>
        <b/>
        <vertAlign val="superscript"/>
        <sz val="12"/>
        <rFont val="Times New Roman"/>
        <family val="1"/>
      </rPr>
      <t>1.e</t>
    </r>
  </si>
  <si>
    <r>
      <t xml:space="preserve">Benefits 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
(C) * (2.d)</t>
    </r>
  </si>
  <si>
    <t>Total Hourly Wage
(C ) + (D)</t>
  </si>
  <si>
    <t>% Time Spent on Burden</t>
  </si>
  <si>
    <t>Weighted Hourly Salary
(E) * (F)</t>
  </si>
  <si>
    <t xml:space="preserve">https://www.whitehouse.gov/wp-content/uploads/legacy_drupal_files/omb/memoranda/2008/m08-13.pdf </t>
  </si>
  <si>
    <t>Gray &amp; Blue Columns have automatic formulas.  DO NOT input numbers in these columns.</t>
  </si>
  <si>
    <t xml:space="preserve">Total  </t>
  </si>
  <si>
    <t>Staff 
Position</t>
  </si>
  <si>
    <t>GS Grade</t>
  </si>
  <si>
    <t>GS Step</t>
  </si>
  <si>
    <t>GS 
Salary</t>
  </si>
  <si>
    <t>Hourly Rate Calc</t>
  </si>
  <si>
    <t>Benefits Calc</t>
  </si>
  <si>
    <t>Total Salary Rate Calc</t>
  </si>
  <si>
    <t>Hours Required</t>
  </si>
  <si>
    <t>Cost Subtotals</t>
  </si>
  <si>
    <t># of Responses</t>
  </si>
  <si>
    <t>Total Costs</t>
  </si>
  <si>
    <t>Application</t>
  </si>
  <si>
    <t xml:space="preserve">     d.  On first page, second paragraph use the benefit costs % of: </t>
  </si>
  <si>
    <t>1. OPM GS &amp; SES Pay Tables:</t>
  </si>
  <si>
    <t xml:space="preserve">  Click Link </t>
  </si>
  <si>
    <t>Pay &amp; Leave (opm.gov)</t>
  </si>
  <si>
    <t xml:space="preserve">  Click "pay tables" from first paragraph</t>
  </si>
  <si>
    <t xml:space="preserve">  Click current Year at top under Salaries &amp; Wages</t>
  </si>
  <si>
    <t xml:space="preserve">  a. OPM GS Pay Tables:  Under "General Schedule (GS) &amp; Locality Pay Tables" click 20## GS Pay Tables (ex. 2024 GS Pay Tables)</t>
  </si>
  <si>
    <t xml:space="preserve">  b. OPM SES Schedules:  Under "Executive &amp; Senior Level Employee Pay Tables" click "Rates of Pay for the Executive Schedule"</t>
  </si>
  <si>
    <t xml:space="preserve">  Then choose Annual Rate Table for Basic Rates of Pay for Members of the Senior Executive Service.</t>
  </si>
  <si>
    <t>2. Benefit % (OMB Memo M-08 13)</t>
  </si>
  <si>
    <t>RURAL BUSINESS COOPERATIVE SERVICE</t>
  </si>
  <si>
    <t>RURAL ENERGY FOR AMERICA PROGRAM</t>
  </si>
  <si>
    <t>OMB # 0570 - 0067</t>
  </si>
  <si>
    <t>Regulation Reference
4280.XXX</t>
  </si>
  <si>
    <t>OTHER REQUIREMENTS</t>
  </si>
  <si>
    <t>108(e)</t>
  </si>
  <si>
    <t>Reviews and appeals</t>
  </si>
  <si>
    <t>written</t>
  </si>
  <si>
    <t>Discrimation Complaints</t>
  </si>
  <si>
    <t>110(f)</t>
  </si>
  <si>
    <t>Application Withdrawal</t>
  </si>
  <si>
    <t>153 (b)(1)</t>
  </si>
  <si>
    <t>Application for Federal Assistance</t>
  </si>
  <si>
    <t>153 (b)(2)</t>
  </si>
  <si>
    <t>Budget Information - Non-Construction Programs</t>
  </si>
  <si>
    <t>Data to Assist in Assessment of USDA Compliance with Civil Rights Laws</t>
  </si>
  <si>
    <t xml:space="preserve">Scope of work </t>
  </si>
  <si>
    <t>AWARDEE DOCUMENTS AND CERTIFICATIONS</t>
  </si>
  <si>
    <t>149(d)(2)</t>
  </si>
  <si>
    <t>SAM Renewal</t>
  </si>
  <si>
    <t>123(c)(1)</t>
  </si>
  <si>
    <t>Letter of Intent</t>
  </si>
  <si>
    <t>123(c)(2)</t>
  </si>
  <si>
    <t>Request for Obligation of Funds</t>
  </si>
  <si>
    <t>RD 1940-1</t>
  </si>
  <si>
    <t>Assurance Agrement</t>
  </si>
  <si>
    <t>123(c)(4)</t>
  </si>
  <si>
    <t>Disclosure of Lobbying Activities</t>
  </si>
  <si>
    <t>123(d)</t>
  </si>
  <si>
    <t>Evidence of matching funds</t>
  </si>
  <si>
    <t>123(f)</t>
  </si>
  <si>
    <t>Rural Business Cooperative Service Financial Assistance Agreement</t>
  </si>
  <si>
    <t xml:space="preserve">RD 4280-2 </t>
  </si>
  <si>
    <t>124(b)</t>
  </si>
  <si>
    <t>Programmatic changes</t>
  </si>
  <si>
    <t>159 (a)</t>
  </si>
  <si>
    <t>Request for Advance or Reimbursement</t>
  </si>
  <si>
    <t>124(i)(1)</t>
  </si>
  <si>
    <t xml:space="preserve">Federal Financial Report </t>
  </si>
  <si>
    <t>159 (b)</t>
  </si>
  <si>
    <t xml:space="preserve">Final Project Performance Report </t>
  </si>
  <si>
    <t>124(c)</t>
  </si>
  <si>
    <t xml:space="preserve">Transfer of ownership </t>
  </si>
  <si>
    <t>124(f)</t>
  </si>
  <si>
    <t>159(d)</t>
  </si>
  <si>
    <t>4280-3D</t>
  </si>
  <si>
    <t>124 (e)</t>
  </si>
  <si>
    <t>Recordkeeping</t>
  </si>
  <si>
    <t>Estimated # of Hours Per Response 
(time estimated in 5 min intervals)</t>
  </si>
  <si>
    <t xml:space="preserve">     b.  Under the latest Month Year (May 2023) click Occupation Profiles </t>
  </si>
  <si>
    <t>Farmers, Ranchers, and Other Agricultural Managers</t>
  </si>
  <si>
    <t>11-9013</t>
  </si>
  <si>
    <t>11-0000</t>
  </si>
  <si>
    <t>Management Occupations for Rural Small Business Owners</t>
  </si>
  <si>
    <t>Other Requirements</t>
  </si>
  <si>
    <t>Awardee Documents and Certifications</t>
  </si>
  <si>
    <t>Reporting and Other</t>
  </si>
  <si>
    <t>ENERGY AUDIT (EA) AND RENEWABLE ENERGY DEVELOPMENT ASSITANCE (REDA)</t>
  </si>
  <si>
    <t>Total</t>
  </si>
  <si>
    <t>RES</t>
  </si>
  <si>
    <t>EEI</t>
  </si>
  <si>
    <t>116(b)</t>
  </si>
  <si>
    <t>Application for Renewable Energy Systems and Energy Efficiency Improvements Projects, Total Project Costs of $80,000 or less.</t>
  </si>
  <si>
    <t>RD 4280-3A</t>
  </si>
  <si>
    <t>Budget Information - Construction Programs</t>
  </si>
  <si>
    <t>Assurances - Construction Programs</t>
  </si>
  <si>
    <t>118(d)</t>
  </si>
  <si>
    <t>Feasibility Study (RES ONLY)</t>
  </si>
  <si>
    <t>RENEWABLE ENERGY SYSTEM (RES) AND ENERGY EFFICIENCY IMPROVEMENTS (EEI) - &lt;$80K</t>
  </si>
  <si>
    <t>110(g)(2)</t>
  </si>
  <si>
    <t>Technical Report Modifications</t>
  </si>
  <si>
    <t>110(h)(1)</t>
  </si>
  <si>
    <t>Time Extensions</t>
  </si>
  <si>
    <t>123(b)</t>
  </si>
  <si>
    <t>Equal Opportunity Agreement</t>
  </si>
  <si>
    <t xml:space="preserve"> 123(e) </t>
  </si>
  <si>
    <t>123(h)</t>
  </si>
  <si>
    <t>Assurance Agreement</t>
  </si>
  <si>
    <t>119(d)(1)</t>
  </si>
  <si>
    <t>Grantee acceptance of contractor work</t>
  </si>
  <si>
    <t>119(d)(1) &amp; (2)</t>
  </si>
  <si>
    <t>Certificate of Contractor's Release</t>
  </si>
  <si>
    <t>Release by Claimants</t>
  </si>
  <si>
    <t>125(a)(3)</t>
  </si>
  <si>
    <t>Surety</t>
  </si>
  <si>
    <t>125(d)</t>
  </si>
  <si>
    <t xml:space="preserve">Final plans and specs </t>
  </si>
  <si>
    <t>125(e )</t>
  </si>
  <si>
    <t>Contruction Contract</t>
  </si>
  <si>
    <t>124(i)(2)(i)</t>
  </si>
  <si>
    <t>Final Project Performance Report</t>
  </si>
  <si>
    <t>124(a)</t>
  </si>
  <si>
    <t xml:space="preserve">Inspection </t>
  </si>
  <si>
    <t>124(g)(4)</t>
  </si>
  <si>
    <t>Outlay Report and Request for Reimbursement for Construction Programs</t>
  </si>
  <si>
    <t>124(d)</t>
  </si>
  <si>
    <t xml:space="preserve">Disposition/bi-annual check of acquired property </t>
  </si>
  <si>
    <t>124(i)(3)(i)</t>
  </si>
  <si>
    <t>Annual outcome project performance certification-RES</t>
  </si>
  <si>
    <t>Annual outcome project performance certification-EEI</t>
  </si>
  <si>
    <t>Power purchase agreement (RES ONLY)</t>
  </si>
  <si>
    <t>Energy Audit (EEI ONLY)</t>
  </si>
  <si>
    <t>120(b)(1)(ii)</t>
  </si>
  <si>
    <t>120(b)(1)(iii)</t>
  </si>
  <si>
    <t>120(b)(1)(iv)</t>
  </si>
  <si>
    <t>120(b)(1)(i)</t>
  </si>
  <si>
    <t>120(b)(1)(vi)</t>
  </si>
  <si>
    <t>Compliance Statement (Contract in excess of $10,000)</t>
  </si>
  <si>
    <t>120(d)(1)</t>
  </si>
  <si>
    <t>120(d)(1) &amp; (2)</t>
  </si>
  <si>
    <t xml:space="preserve">124(e) </t>
  </si>
  <si>
    <t>Application for Renewable Energy Systems and Energy Efficiency Improvements Projects, Total Project Costs of Less than $200,000 but greater than $80,000.</t>
  </si>
  <si>
    <t>RD 4280-3B</t>
  </si>
  <si>
    <t>119(b)(1)</t>
  </si>
  <si>
    <t>118(a)(1)</t>
  </si>
  <si>
    <t>118(a)(2)</t>
  </si>
  <si>
    <t>118(a)(3)</t>
  </si>
  <si>
    <t>118(a)(6)</t>
  </si>
  <si>
    <t>118(a)(4)</t>
  </si>
  <si>
    <t xml:space="preserve">Technical Report </t>
  </si>
  <si>
    <t>119(b)(4)</t>
  </si>
  <si>
    <t>Technical Report</t>
  </si>
  <si>
    <t>124(i)(3)(ii)</t>
  </si>
  <si>
    <t>RENEWABLE ENERGY SYSTEM (RES) AND ENERGY EFFICIENCY IMPROVEMENTS (EEI) - &gt;$200K</t>
  </si>
  <si>
    <t>RENEWABLE ENERGY SYSTEM (RES) AND ENERGY EFFICIENCY IMPROVEMENTS (EEI) - $80K&gt; &lt;$200K</t>
  </si>
  <si>
    <t>RD 4280-3C</t>
  </si>
  <si>
    <t xml:space="preserve">125(c) </t>
  </si>
  <si>
    <t>Loan Specialist - State Office</t>
  </si>
  <si>
    <t>Program Director - State Office</t>
  </si>
  <si>
    <t>120(b)(3), (b)(4)</t>
  </si>
  <si>
    <t>119(c)(3)(i); 120(c)(3)(i)</t>
  </si>
  <si>
    <t>159 (c)</t>
  </si>
  <si>
    <t>Application for Renewable Energy Systems and Energy Efficiency Improvements Projects, Total Project Costs greater than $200,000.</t>
  </si>
  <si>
    <t>RES/EEI</t>
  </si>
  <si>
    <t>&lt;80</t>
  </si>
  <si>
    <t>80&gt;&lt;200</t>
  </si>
  <si>
    <t>&gt;200</t>
  </si>
  <si>
    <t>EA/REDA</t>
  </si>
  <si>
    <t>TAG</t>
  </si>
  <si>
    <t>Total Responses</t>
  </si>
  <si>
    <t>Estimated Total Hours</t>
  </si>
  <si>
    <t>Total Cost</t>
  </si>
  <si>
    <t>Average Hours Per Response</t>
  </si>
  <si>
    <t>Number of Responses Per Respondent</t>
  </si>
  <si>
    <t>TECHNICAL ASSISTANCE GRANT PROGRAM</t>
  </si>
  <si>
    <t>Sec. D.3</t>
  </si>
  <si>
    <t>Sec. D.2(e)</t>
  </si>
  <si>
    <t>Sec. D.2(f)</t>
  </si>
  <si>
    <t>Sec. D.2(g)</t>
  </si>
  <si>
    <t>Scope of Work</t>
  </si>
  <si>
    <t>REAP TAG NOFO Reference</t>
  </si>
  <si>
    <t>Sec. F.2(a)</t>
  </si>
  <si>
    <t>Sec. F.2(b)</t>
  </si>
  <si>
    <t>Letter of Intent to Meet Conditions</t>
  </si>
  <si>
    <t>RBCS Financial Assistance Agreement</t>
  </si>
  <si>
    <t>Sec. F.4(a)(1)</t>
  </si>
  <si>
    <t>Sec. F.4(a)(2)</t>
  </si>
  <si>
    <t>Final Project Status Report</t>
  </si>
  <si>
    <t>Sec. F.4(a)(3)</t>
  </si>
  <si>
    <t>RD 4280-2</t>
  </si>
  <si>
    <t>Sec. D.2(a)</t>
  </si>
  <si>
    <t>Sec. D.2(b)</t>
  </si>
  <si>
    <t>Budget Information - Non Construction Program</t>
  </si>
  <si>
    <t>Sec. D.2(c)</t>
  </si>
  <si>
    <t>Assurance Agreement (Application)</t>
  </si>
  <si>
    <t>Sec. D.2(d)</t>
  </si>
  <si>
    <t>Sec. F.2(c)</t>
  </si>
  <si>
    <t>Sec. F.2(d)</t>
  </si>
  <si>
    <t>Federal Financial Report</t>
  </si>
  <si>
    <t>Energy Assessment (EEI ONLY)</t>
  </si>
  <si>
    <t>120(b)(3)(iii)</t>
  </si>
  <si>
    <t xml:space="preserve">124(i)(2)(ii) </t>
  </si>
  <si>
    <t>119(d)(2), 120(d)(1)</t>
  </si>
  <si>
    <t>State Environmental Coordinator - State Office</t>
  </si>
  <si>
    <t>SAM Registration &amp; UEI</t>
  </si>
  <si>
    <t>SAM number &amp; UEI</t>
  </si>
  <si>
    <t>112(f), (g)</t>
  </si>
  <si>
    <t>Certification that Applicant is a legal entity in good standing</t>
  </si>
  <si>
    <t>Association or Relationship with Rural Development Employees Certification</t>
  </si>
  <si>
    <t>153(b)(3)</t>
  </si>
  <si>
    <t>153(b)(4)</t>
  </si>
  <si>
    <t>153(b)(5)</t>
  </si>
  <si>
    <t>153(b)(6)</t>
  </si>
  <si>
    <t>Environmental Documentation</t>
  </si>
  <si>
    <t>119(b)(4), 110(g)</t>
  </si>
  <si>
    <t>118(d), 110(g)</t>
  </si>
  <si>
    <t>120(b), 121</t>
  </si>
  <si>
    <t xml:space="preserve">Project Self Score </t>
  </si>
  <si>
    <t>119(b), 121</t>
  </si>
  <si>
    <t>118, 121</t>
  </si>
  <si>
    <t>123(c)(3)</t>
  </si>
  <si>
    <t>158(a)</t>
  </si>
  <si>
    <t>RD-400-4
(0575-0201, 0189)</t>
  </si>
  <si>
    <t>Grantee statement for accepting contractor's work</t>
  </si>
  <si>
    <t>Certification for Contracts,Grants and Loans (Regarding Lobbying) - For grants over $100,000</t>
  </si>
  <si>
    <t>Contractor Certification of Final Completion (Plus 30 days for RES only projects)</t>
  </si>
  <si>
    <t xml:space="preserve">RD 1924-10
(0575-0189) </t>
  </si>
  <si>
    <t>120(d)(3)</t>
  </si>
  <si>
    <t>RD 1924-9 
(0575-0042)</t>
  </si>
  <si>
    <t xml:space="preserve"> 120(d)(3)</t>
  </si>
  <si>
    <t>119(d)(3)</t>
  </si>
  <si>
    <t>Insurance</t>
  </si>
  <si>
    <t>Technical services  (for total project cost $1,000,000 or greater)</t>
  </si>
  <si>
    <t xml:space="preserve">Project performance report - semiannual </t>
  </si>
  <si>
    <t>Annual outcome project performance certification</t>
  </si>
  <si>
    <t>159 &amp; 124(f)</t>
  </si>
  <si>
    <t xml:space="preserve">Audit requirement </t>
  </si>
  <si>
    <t>Audit requirement</t>
  </si>
  <si>
    <t>Project performance report - semiannual</t>
  </si>
  <si>
    <t>SF 424
(4040-0004)</t>
  </si>
  <si>
    <t>SF 424C
(4040-0008)</t>
  </si>
  <si>
    <t>SF 424D
(4040-0009)</t>
  </si>
  <si>
    <t>RD-400-6
(0575-0201, 0189)</t>
  </si>
  <si>
    <t>RD 1942-46
(0570-0021, 0061, 0062; 0572-0137; 0575-0015)</t>
  </si>
  <si>
    <t>SF LLL
(4040-0013)</t>
  </si>
  <si>
    <t>SF 425
(4040-0014)</t>
  </si>
  <si>
    <t>SF 271
(4040-0011)</t>
  </si>
  <si>
    <t>SF 424A
(4040-0006)</t>
  </si>
  <si>
    <t>SF-270 
(4040-0012)</t>
  </si>
  <si>
    <t>RD 400-1
(0575-0201, 0189)</t>
  </si>
  <si>
    <t xml:space="preserve">     c.  The latest (September 10, 2024) News Release for Employer Costs for Employee Compensation - June 2024 opens in separate tab.</t>
  </si>
  <si>
    <t xml:space="preserve">  Then choose Annual Rate Table for St. Louis - St. Charles - Farminton, MO-IL</t>
  </si>
  <si>
    <t>For FR Notice</t>
  </si>
  <si>
    <t>Supporting Statement Tables:</t>
  </si>
  <si>
    <t>Total Respondents (Applicants)</t>
  </si>
  <si>
    <t>Total Awards (Awardees)</t>
  </si>
  <si>
    <t>Annual Responses</t>
  </si>
  <si>
    <t>Total Hours</t>
  </si>
  <si>
    <t>Cost per Hours</t>
  </si>
  <si>
    <t>Total Annual Cost</t>
  </si>
  <si>
    <t>Table 14.1</t>
  </si>
  <si>
    <t>Total Cost to Federal Government</t>
  </si>
  <si>
    <t>Table 12.1</t>
  </si>
  <si>
    <t>REPORTING AND OTHER</t>
  </si>
  <si>
    <t>Review</t>
  </si>
  <si>
    <t>Type</t>
  </si>
  <si>
    <t>ROCIS Information:</t>
  </si>
  <si>
    <t>Number of Responses per Respondent</t>
  </si>
  <si>
    <t>Time per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</si>
</sst>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m/dd/yy_)"/>
    <numFmt numFmtId="165" formatCode="[$-409]mmmm\ d\,\ yyyy;@"/>
    <numFmt numFmtId="166" formatCode="&quot;$&quot;#,##0.00"/>
    <numFmt numFmtId="167" formatCode="&quot;$&quot;#,##0"/>
    <numFmt numFmtId="168" formatCode="#,##0.0000"/>
    <numFmt numFmtId="169" formatCode="#,##0.000_);\(#,##0.000\)"/>
    <numFmt numFmtId="170" formatCode="#,##0\ [$€-1];[Red]\-#,##0\ [$€-1]"/>
    <numFmt numFmtId="171" formatCode="0.0%"/>
    <numFmt numFmtId="172" formatCode="0.000"/>
    <numFmt numFmtId="175" formatCode="#,##0.00000_);\(#,##0.00000\)"/>
  </numFmts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5" fillId="0" borderId="0"/>
  </cellStyleXfs>
  <cellXfs count="235">
    <xf numFmtId="0" fontId="0" fillId="0" borderId="0" xfId="0"/>
    <xf numFmtId="0" fontId="1" fillId="0" borderId="0" xfId="0" applyFont="1"/>
    <xf numFmtId="37" fontId="2" fillId="0" borderId="0" xfId="0" applyNumberFormat="1" applyFont="1" applyAlignment="1">
      <alignment horizontal="centerContinuous" vertical="center"/>
    </xf>
    <xf numFmtId="37" fontId="1" fillId="0" borderId="0" xfId="0" applyNumberFormat="1" applyFont="1" applyAlignment="1">
      <alignment horizontal="centerContinuous" vertical="center"/>
    </xf>
    <xf numFmtId="165" fontId="2" fillId="0" borderId="0" xfId="0" applyNumberFormat="1" applyFont="1" applyAlignment="1">
      <alignment horizontal="centerContinuous" vertical="center"/>
    </xf>
    <xf numFmtId="1" fontId="1" fillId="0" borderId="0" xfId="0" applyNumberFormat="1" applyFont="1" applyAlignment="1">
      <alignment horizontal="centerContinuous" vertical="center"/>
    </xf>
    <xf numFmtId="164" fontId="1" fillId="0" borderId="0" xfId="0" applyNumberFormat="1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9" fontId="1" fillId="0" borderId="0" xfId="0" applyNumberFormat="1" applyFont="1" applyAlignment="1">
      <alignment horizontal="centerContinuous" vertical="center"/>
    </xf>
    <xf numFmtId="9" fontId="2" fillId="0" borderId="0" xfId="0" applyNumberFormat="1" applyFont="1" applyAlignment="1">
      <alignment horizontal="centerContinuous" vertical="center"/>
    </xf>
    <xf numFmtId="9" fontId="1" fillId="0" borderId="1" xfId="0" applyNumberFormat="1" applyFont="1" applyBorder="1"/>
    <xf numFmtId="9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centerContinuous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0" fontId="6" fillId="0" borderId="0" xfId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66" fontId="1" fillId="2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37" fontId="0" fillId="0" borderId="0" xfId="0" applyNumberFormat="1" applyAlignment="1">
      <alignment horizontal="left" vertical="center"/>
    </xf>
    <xf numFmtId="0" fontId="0" fillId="0" borderId="2" xfId="0" applyBorder="1" applyAlignment="1">
      <alignment horizontal="center" vertical="center"/>
    </xf>
    <xf numFmtId="37" fontId="4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7" fontId="6" fillId="0" borderId="0" xfId="1" applyNumberFormat="1" applyBorder="1" applyAlignment="1" applyProtection="1">
      <alignment horizontal="left" vertical="center"/>
    </xf>
    <xf numFmtId="166" fontId="1" fillId="0" borderId="0" xfId="0" applyNumberFormat="1" applyFont="1" applyAlignment="1">
      <alignment horizontal="centerContinuous" vertical="center"/>
    </xf>
    <xf numFmtId="166" fontId="2" fillId="0" borderId="0" xfId="0" applyNumberFormat="1" applyFont="1" applyAlignment="1">
      <alignment horizontal="center" vertical="center"/>
    </xf>
    <xf numFmtId="37" fontId="2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centerContinuous" vertical="center"/>
    </xf>
    <xf numFmtId="167" fontId="2" fillId="0" borderId="0" xfId="0" applyNumberFormat="1" applyFont="1" applyAlignment="1">
      <alignment horizontal="centerContinuous" vertical="center"/>
    </xf>
    <xf numFmtId="167" fontId="1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Continuous" vertical="center"/>
    </xf>
    <xf numFmtId="166" fontId="0" fillId="0" borderId="0" xfId="0" applyNumberFormat="1" applyAlignment="1">
      <alignment horizontal="center" vertical="center"/>
    </xf>
    <xf numFmtId="166" fontId="4" fillId="0" borderId="2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Alignment="1">
      <alignment horizontal="centerContinuous" vertical="center" wrapText="1"/>
    </xf>
    <xf numFmtId="37" fontId="3" fillId="0" borderId="0" xfId="0" applyNumberFormat="1" applyFont="1" applyAlignment="1">
      <alignment horizontal="centerContinuous" vertical="center"/>
    </xf>
    <xf numFmtId="9" fontId="3" fillId="0" borderId="0" xfId="0" applyNumberFormat="1" applyFont="1" applyAlignment="1">
      <alignment horizontal="centerContinuous" vertical="center"/>
    </xf>
    <xf numFmtId="167" fontId="3" fillId="0" borderId="0" xfId="0" applyNumberFormat="1" applyFont="1" applyAlignment="1">
      <alignment horizontal="centerContinuous" vertical="center"/>
    </xf>
    <xf numFmtId="37" fontId="8" fillId="0" borderId="0" xfId="0" applyNumberFormat="1" applyFont="1" applyAlignment="1">
      <alignment horizontal="centerContinuous" vertical="center"/>
    </xf>
    <xf numFmtId="9" fontId="8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vertical="center"/>
    </xf>
    <xf numFmtId="9" fontId="3" fillId="0" borderId="0" xfId="0" applyNumberFormat="1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9" fontId="3" fillId="0" borderId="5" xfId="2" applyFont="1" applyBorder="1" applyAlignment="1">
      <alignment horizontal="center" vertical="center"/>
    </xf>
    <xf numFmtId="9" fontId="6" fillId="0" borderId="0" xfId="1" applyNumberFormat="1" applyBorder="1" applyAlignment="1" applyProtection="1">
      <alignment horizontal="left" vertical="center"/>
    </xf>
    <xf numFmtId="37" fontId="6" fillId="0" borderId="0" xfId="1" applyNumberFormat="1" applyFill="1" applyBorder="1" applyAlignment="1" applyProtection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9" fontId="8" fillId="0" borderId="5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6" fillId="0" borderId="0" xfId="1"/>
    <xf numFmtId="0" fontId="0" fillId="0" borderId="5" xfId="0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Continuous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Continuous" vertical="center"/>
    </xf>
    <xf numFmtId="2" fontId="0" fillId="0" borderId="3" xfId="0" applyNumberFormat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right" vertical="center"/>
    </xf>
    <xf numFmtId="37" fontId="1" fillId="0" borderId="5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169" fontId="2" fillId="2" borderId="0" xfId="0" applyNumberFormat="1" applyFont="1" applyFill="1" applyAlignment="1">
      <alignment horizontal="center" vertical="center"/>
    </xf>
    <xf numFmtId="16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Continuous" vertical="center"/>
    </xf>
    <xf numFmtId="37" fontId="2" fillId="2" borderId="4" xfId="0" applyNumberFormat="1" applyFont="1" applyFill="1" applyBorder="1" applyAlignment="1">
      <alignment horizontal="center" vertical="center" wrapText="1"/>
    </xf>
    <xf numFmtId="37" fontId="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horizontal="centerContinuous" vertical="center" wrapText="1"/>
    </xf>
    <xf numFmtId="0" fontId="1" fillId="3" borderId="5" xfId="0" applyFont="1" applyFill="1" applyBorder="1" applyAlignment="1">
      <alignment horizontal="centerContinuous" vertical="center"/>
    </xf>
    <xf numFmtId="9" fontId="1" fillId="3" borderId="5" xfId="0" applyNumberFormat="1" applyFont="1" applyFill="1" applyBorder="1" applyAlignment="1">
      <alignment horizontal="centerContinuous" vertical="center"/>
    </xf>
    <xf numFmtId="37" fontId="1" fillId="3" borderId="5" xfId="0" applyNumberFormat="1" applyFont="1" applyFill="1" applyBorder="1" applyAlignment="1">
      <alignment horizontal="centerContinuous" vertical="center"/>
    </xf>
    <xf numFmtId="1" fontId="1" fillId="3" borderId="5" xfId="0" applyNumberFormat="1" applyFont="1" applyFill="1" applyBorder="1" applyAlignment="1">
      <alignment horizontal="centerContinuous" vertical="center"/>
    </xf>
    <xf numFmtId="2" fontId="1" fillId="3" borderId="5" xfId="0" applyNumberFormat="1" applyFont="1" applyFill="1" applyBorder="1" applyAlignment="1">
      <alignment horizontal="centerContinuous" vertical="center"/>
    </xf>
    <xf numFmtId="3" fontId="1" fillId="3" borderId="5" xfId="0" applyNumberFormat="1" applyFont="1" applyFill="1" applyBorder="1" applyAlignment="1">
      <alignment horizontal="centerContinuous" vertical="center"/>
    </xf>
    <xf numFmtId="166" fontId="1" fillId="3" borderId="5" xfId="0" applyNumberFormat="1" applyFont="1" applyFill="1" applyBorder="1" applyAlignment="1">
      <alignment horizontal="centerContinuous" vertical="center"/>
    </xf>
    <xf numFmtId="167" fontId="1" fillId="3" borderId="5" xfId="0" applyNumberFormat="1" applyFont="1" applyFill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37" fontId="1" fillId="0" borderId="4" xfId="0" applyNumberFormat="1" applyFont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66" fontId="1" fillId="2" borderId="4" xfId="0" applyNumberFormat="1" applyFont="1" applyFill="1" applyBorder="1" applyAlignment="1">
      <alignment horizontal="center" vertical="center"/>
    </xf>
    <xf numFmtId="167" fontId="1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7" fontId="3" fillId="0" borderId="0" xfId="0" applyNumberFormat="1" applyFont="1" applyAlignment="1">
      <alignment horizontal="left" vertical="center"/>
    </xf>
    <xf numFmtId="37" fontId="8" fillId="0" borderId="0" xfId="0" applyNumberFormat="1" applyFont="1" applyAlignment="1">
      <alignment horizontal="left" vertical="center"/>
    </xf>
    <xf numFmtId="9" fontId="8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167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wrapText="1"/>
    </xf>
    <xf numFmtId="37" fontId="8" fillId="0" borderId="0" xfId="0" applyNumberFormat="1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37" fontId="2" fillId="0" borderId="5" xfId="0" applyNumberFormat="1" applyFont="1" applyBorder="1" applyAlignment="1">
      <alignment horizontal="center" vertical="center" wrapText="1"/>
    </xf>
    <xf numFmtId="37" fontId="2" fillId="2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Continuous" vertical="center" wrapText="1"/>
    </xf>
    <xf numFmtId="0" fontId="0" fillId="3" borderId="5" xfId="0" applyFill="1" applyBorder="1" applyAlignment="1">
      <alignment horizontal="centerContinuous" vertical="center"/>
    </xf>
    <xf numFmtId="167" fontId="0" fillId="3" borderId="5" xfId="0" applyNumberFormat="1" applyFill="1" applyBorder="1" applyAlignment="1">
      <alignment horizontal="centerContinuous" vertical="center"/>
    </xf>
    <xf numFmtId="166" fontId="0" fillId="3" borderId="5" xfId="0" applyNumberFormat="1" applyFill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 wrapText="1"/>
    </xf>
    <xf numFmtId="167" fontId="0" fillId="0" borderId="5" xfId="0" applyNumberFormat="1" applyBorder="1" applyAlignment="1">
      <alignment horizontal="center" vertical="center"/>
    </xf>
    <xf numFmtId="3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171" fontId="1" fillId="0" borderId="4" xfId="0" applyNumberFormat="1" applyFont="1" applyBorder="1" applyAlignment="1">
      <alignment horizontal="center" vertical="center"/>
    </xf>
    <xf numFmtId="171" fontId="1" fillId="0" borderId="5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Continuous" vertical="center"/>
    </xf>
    <xf numFmtId="165" fontId="8" fillId="0" borderId="0" xfId="0" applyNumberFormat="1" applyFont="1" applyAlignment="1">
      <alignment horizontal="centerContinuous" vertical="center"/>
    </xf>
    <xf numFmtId="10" fontId="8" fillId="4" borderId="0" xfId="0" applyNumberFormat="1" applyFont="1" applyFill="1" applyAlignment="1">
      <alignment horizontal="center" vertical="center"/>
    </xf>
    <xf numFmtId="37" fontId="1" fillId="0" borderId="0" xfId="0" applyNumberFormat="1" applyFont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39" fontId="1" fillId="0" borderId="5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Continuous" vertical="center"/>
    </xf>
    <xf numFmtId="10" fontId="1" fillId="0" borderId="5" xfId="0" applyNumberFormat="1" applyFont="1" applyBorder="1" applyAlignment="1">
      <alignment horizontal="center" vertical="center"/>
    </xf>
    <xf numFmtId="9" fontId="3" fillId="0" borderId="5" xfId="2" applyFont="1" applyFill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" fontId="0" fillId="0" borderId="5" xfId="0" applyNumberFormat="1" applyBorder="1" applyAlignment="1">
      <alignment horizontal="center" vertical="center"/>
    </xf>
    <xf numFmtId="172" fontId="0" fillId="0" borderId="5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172" fontId="4" fillId="0" borderId="5" xfId="0" applyNumberFormat="1" applyFont="1" applyBorder="1" applyAlignment="1">
      <alignment horizontal="center" vertical="center"/>
    </xf>
    <xf numFmtId="170" fontId="1" fillId="0" borderId="5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Continuous" vertical="center" wrapText="1"/>
    </xf>
    <xf numFmtId="0" fontId="0" fillId="0" borderId="5" xfId="0" applyBorder="1" applyAlignment="1">
      <alignment horizontal="centerContinuous" vertical="center"/>
    </xf>
    <xf numFmtId="0" fontId="4" fillId="0" borderId="0" xfId="0" applyFont="1" applyAlignment="1">
      <alignment horizontal="left" vertical="center" wrapText="1"/>
    </xf>
    <xf numFmtId="37" fontId="0" fillId="0" borderId="5" xfId="0" applyNumberFormat="1" applyBorder="1" applyAlignment="1">
      <alignment horizontal="center" vertical="center"/>
    </xf>
    <xf numFmtId="37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Continuous" vertical="center"/>
    </xf>
    <xf numFmtId="167" fontId="0" fillId="0" borderId="5" xfId="0" applyNumberFormat="1" applyBorder="1" applyAlignment="1">
      <alignment horizontal="centerContinuous" vertical="center"/>
    </xf>
    <xf numFmtId="167" fontId="4" fillId="0" borderId="5" xfId="0" applyNumberFormat="1" applyFont="1" applyBorder="1" applyAlignment="1">
      <alignment horizontal="centerContinuous" vertical="center"/>
    </xf>
    <xf numFmtId="167" fontId="4" fillId="0" borderId="5" xfId="0" applyNumberFormat="1" applyFont="1" applyBorder="1" applyAlignment="1">
      <alignment horizontal="center" vertical="center"/>
    </xf>
    <xf numFmtId="37" fontId="4" fillId="0" borderId="3" xfId="0" applyNumberFormat="1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left" vertical="center" wrapText="1"/>
    </xf>
    <xf numFmtId="37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7" fontId="4" fillId="0" borderId="4" xfId="0" applyNumberFormat="1" applyFont="1" applyBorder="1" applyAlignment="1">
      <alignment horizontal="centerContinuous" vertical="center"/>
    </xf>
    <xf numFmtId="37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 xr:uid="{F636D3B4-3CB6-496F-A0B3-E8E84664CC98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dagcc.sharepoint.com/sites/rd_ic/Innovation_Center/Regulations/Paperwork%20Reduction%20Act/RUS%20-%200572/Burden/0572-0121%20Water%20and%20Waste%20Loan%20Grant/2024/03%20Reg%20Update/01%20Drafts/Burden%20Hours%20WWD%20Rule%202024%2009%2026.xlsm" TargetMode="External"/><Relationship Id="rId1" Type="http://schemas.openxmlformats.org/officeDocument/2006/relationships/externalLinkPath" Target="/sites/rd_ic/Innovation_Center/Regulations/Paperwork%20Reduction%20Act/RUS%20-%200572/Burden/0572-0121%20Water%20and%20Waste%20Loan%20Grant/2024/03%20Reg%20Update/01%20Drafts/Burden%20Hours%20WWD%20Rule%202024%2009%20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12 BH Collection WWLG"/>
      <sheetName val="12 Not Inc in BH WWLG"/>
      <sheetName val="12 BH Collection WWPPG"/>
      <sheetName val="12 Not Inc in BH WWPPG"/>
      <sheetName val="12 BH Collection Colonias"/>
      <sheetName val="12 Not Inc in BH Colonias"/>
      <sheetName val="12 BH Collection Tribal Lands"/>
      <sheetName val="12 Not Inc in BH Tribal Lands"/>
      <sheetName val="12 BH Collection ECWAG"/>
      <sheetName val="12 Not Inc in BH ECWAG"/>
      <sheetName val="12 BH Collection RAVG-Reg"/>
      <sheetName val="12 Not Inc in BH RAVG-Reg"/>
      <sheetName val="12 BH Collection RAVG PPG"/>
      <sheetName val="12 Not Inc in BH RAVG PPG"/>
      <sheetName val="12 Est Prof Wage Rate"/>
      <sheetName val="14 Ann Cost to Fed Gov Est WWLG"/>
      <sheetName val="14 Ann Cost toFedGovEst WWPPG"/>
      <sheetName val="14 AnnCost toFedGovEst Colonias"/>
      <sheetName val="14 AnnCost toFedGovEst Tribal"/>
      <sheetName val="14 AnnCost toFedGovEst ECWAG"/>
      <sheetName val="14 AnnCost toFedGovEst RAVGReg"/>
      <sheetName val="14 Ann Cost toFedGovEst RAVGPP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H10">
            <v>718.85</v>
          </cell>
        </row>
      </sheetData>
      <sheetData sheetId="8"/>
      <sheetData sheetId="9">
        <row r="10">
          <cell r="H10">
            <v>1968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this, Katherine - RD, SC" id="{6745844A-B8C0-4CBC-B7D6-A0DC802F7AC3}" userId="S::katherine.mathis@usda.gov::d0fdaca6-6e92-4a3a-b635-2830ef91f93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" dT="2023-03-10T16:10:48.13" personId="{6745844A-B8C0-4CBC-B7D6-A0DC802F7AC3}" id="{668EB15C-B00F-4FE8-BDAD-45116E44DEF2}">
    <text>How to navigate to obtain Prof. Wage Rate:
1) Click the website
2) Under the latest Month Year choose Occupation Profiles
3) Select 11-0000 Management Occupations
4) Select 11-1021 General Operations Managers 
5) Use the Mean Hourly Wage</text>
  </threadedComment>
  <threadedComment ref="B19" dT="2023-03-10T16:21:55.50" personId="{6745844A-B8C0-4CBC-B7D6-A0DC802F7AC3}" id="{65F82BBD-411D-4B3E-827B-E497570F9160}">
    <text>How to obtain the Benefits %:
1) Click the website
2) Choose "The PDF version of the news release"
3) The current release is dated March 2023 and the reported % is in the 3rd paragraph on page 1 and it is 29.5%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bls.gov/news.release/ecec.toc.htm" TargetMode="External"/><Relationship Id="rId1" Type="http://schemas.openxmlformats.org/officeDocument/2006/relationships/hyperlink" Target="https://www.bls.gov/oes/tables.htm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opm.gov/policy-data-oversight/pay-leave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opm.gov/policy-data-oversight/pay-leave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opm.gov/policy-data-oversight/pay-leave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www.opm.gov/policy-data-oversight/pay-leave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www.opm.gov/policy-data-oversight/pay-leave/" TargetMode="External"/><Relationship Id="rId1" Type="http://schemas.openxmlformats.org/officeDocument/2006/relationships/hyperlink" Target="https://www.whitehouse.gov/wp-content/uploads/legacy_drupal_files/omb/memoranda/2008/m08-1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E8D3-8826-4211-9178-C4E3C6560BDC}">
  <sheetPr>
    <tabColor theme="5" tint="0.39997558519241921"/>
  </sheetPr>
  <dimension ref="A1:N49"/>
  <sheetViews>
    <sheetView tabSelected="1" topLeftCell="A15" workbookViewId="0">
      <selection activeCell="F29" sqref="F29"/>
    </sheetView>
  </sheetViews>
  <sheetFormatPr defaultRowHeight="12.5" x14ac:dyDescent="0.25"/>
  <cols>
    <col min="1" max="1" width="40.54296875" style="201" customWidth="1"/>
    <col min="2" max="7" width="12.54296875" style="32" customWidth="1"/>
    <col min="8" max="14" width="8.7265625" style="32"/>
  </cols>
  <sheetData>
    <row r="1" spans="1:14" s="1" customFormat="1" ht="15.5" x14ac:dyDescent="0.3">
      <c r="A1" s="57" t="str">
        <f>'12 BHCollection EA REDA'!A1</f>
        <v>RURAL BUSINESS COOPERATIVE SERVICE</v>
      </c>
      <c r="B1" s="57"/>
      <c r="C1" s="58"/>
      <c r="D1" s="58"/>
      <c r="E1" s="59"/>
      <c r="F1" s="58"/>
      <c r="G1" s="58"/>
      <c r="H1" s="200"/>
      <c r="I1" s="200"/>
      <c r="J1" s="200"/>
      <c r="K1" s="10"/>
      <c r="L1" s="10"/>
      <c r="M1" s="10"/>
      <c r="N1" s="10"/>
    </row>
    <row r="2" spans="1:14" s="1" customFormat="1" ht="20.149999999999999" customHeight="1" x14ac:dyDescent="0.3">
      <c r="A2" s="57" t="str">
        <f>'12 BHCollection EA REDA'!A2</f>
        <v>RURAL ENERGY FOR AMERICA PROGRAM</v>
      </c>
      <c r="B2" s="57"/>
      <c r="C2" s="58"/>
      <c r="D2" s="61"/>
      <c r="E2" s="62"/>
      <c r="F2" s="58"/>
      <c r="G2" s="58"/>
      <c r="H2" s="200"/>
      <c r="I2" s="200"/>
      <c r="J2" s="200"/>
      <c r="K2" s="10"/>
      <c r="L2" s="10"/>
      <c r="M2" s="10"/>
      <c r="N2" s="10"/>
    </row>
    <row r="3" spans="1:14" s="1" customFormat="1" ht="20.149999999999999" customHeight="1" x14ac:dyDescent="0.3">
      <c r="A3" s="57" t="str">
        <f>'12 BHCollection EA REDA'!A3</f>
        <v>ENERGY AUDIT (EA) AND RENEWABLE ENERGY DEVELOPMENT ASSITANCE (REDA)</v>
      </c>
      <c r="B3" s="57"/>
      <c r="C3" s="58"/>
      <c r="D3" s="61"/>
      <c r="E3" s="62"/>
      <c r="F3" s="58"/>
      <c r="G3" s="58"/>
      <c r="H3" s="200"/>
      <c r="I3" s="200"/>
      <c r="J3" s="200"/>
      <c r="K3" s="10"/>
      <c r="L3" s="10"/>
      <c r="M3" s="10"/>
      <c r="N3" s="10"/>
    </row>
    <row r="4" spans="1:14" s="1" customFormat="1" ht="20.149999999999999" customHeight="1" x14ac:dyDescent="0.3">
      <c r="A4" s="57" t="str">
        <f>'12 BHCollection RES-EEI&lt;80K'!A3</f>
        <v>RENEWABLE ENERGY SYSTEM (RES) AND ENERGY EFFICIENCY IMPROVEMENTS (EEI) - &lt;$80K</v>
      </c>
      <c r="B4" s="57"/>
      <c r="C4" s="58"/>
      <c r="D4" s="61"/>
      <c r="E4" s="62"/>
      <c r="F4" s="58"/>
      <c r="G4" s="58"/>
      <c r="H4" s="200"/>
      <c r="I4" s="200"/>
      <c r="J4" s="200"/>
      <c r="K4" s="10"/>
      <c r="L4" s="10"/>
      <c r="M4" s="10"/>
      <c r="N4" s="10"/>
    </row>
    <row r="5" spans="1:14" s="1" customFormat="1" ht="20.149999999999999" customHeight="1" x14ac:dyDescent="0.3">
      <c r="A5" s="57" t="str">
        <f>'12 BHCollection RES-EEI 80&gt;&lt;200'!A3</f>
        <v>RENEWABLE ENERGY SYSTEM (RES) AND ENERGY EFFICIENCY IMPROVEMENTS (EEI) - $80K&gt; &lt;$200K</v>
      </c>
      <c r="B5" s="57"/>
      <c r="C5" s="58"/>
      <c r="D5" s="61"/>
      <c r="E5" s="62"/>
      <c r="F5" s="58"/>
      <c r="G5" s="58"/>
      <c r="H5" s="200"/>
      <c r="I5" s="200"/>
      <c r="J5" s="200"/>
      <c r="K5" s="10"/>
      <c r="L5" s="10"/>
      <c r="M5" s="10"/>
      <c r="N5" s="10"/>
    </row>
    <row r="6" spans="1:14" s="1" customFormat="1" ht="20.149999999999999" customHeight="1" x14ac:dyDescent="0.3">
      <c r="A6" s="57" t="str">
        <f>'12 BHCollection RES-EEI &gt;200'!A3</f>
        <v>RENEWABLE ENERGY SYSTEM (RES) AND ENERGY EFFICIENCY IMPROVEMENTS (EEI) - &gt;$200K</v>
      </c>
      <c r="B6" s="57"/>
      <c r="C6" s="58"/>
      <c r="D6" s="61"/>
      <c r="E6" s="62"/>
      <c r="F6" s="58"/>
      <c r="G6" s="58"/>
      <c r="H6" s="200"/>
      <c r="I6" s="200"/>
      <c r="J6" s="200"/>
      <c r="K6" s="10"/>
      <c r="L6" s="10"/>
      <c r="M6" s="10"/>
      <c r="N6" s="10"/>
    </row>
    <row r="7" spans="1:14" s="1" customFormat="1" ht="20.149999999999999" customHeight="1" x14ac:dyDescent="0.3">
      <c r="A7" s="57" t="s">
        <v>219</v>
      </c>
      <c r="B7" s="57"/>
      <c r="C7" s="58"/>
      <c r="D7" s="61"/>
      <c r="E7" s="62"/>
      <c r="F7" s="58"/>
      <c r="G7" s="58"/>
      <c r="H7" s="200"/>
      <c r="I7" s="200"/>
      <c r="J7" s="200"/>
      <c r="K7" s="10"/>
      <c r="L7" s="10"/>
      <c r="M7" s="10"/>
      <c r="N7" s="10"/>
    </row>
    <row r="8" spans="1:14" s="1" customFormat="1" ht="15.5" x14ac:dyDescent="0.3">
      <c r="A8" s="57" t="str">
        <f>'12 BHCollection EA REDA'!A4</f>
        <v>INFORMATION COLLECTION BURDEN HOURS</v>
      </c>
      <c r="B8" s="57"/>
      <c r="C8" s="58"/>
      <c r="D8" s="61"/>
      <c r="E8" s="62"/>
      <c r="F8" s="58"/>
      <c r="G8" s="58"/>
      <c r="H8" s="200"/>
      <c r="I8" s="200"/>
      <c r="J8" s="200"/>
      <c r="K8" s="10"/>
      <c r="L8" s="10"/>
      <c r="M8" s="10"/>
      <c r="N8" s="10"/>
    </row>
    <row r="9" spans="1:14" s="1" customFormat="1" ht="15.5" x14ac:dyDescent="0.3">
      <c r="A9" s="57" t="str">
        <f>'12 BHCollection EA REDA'!A5</f>
        <v>OMB # 0570 - 0067</v>
      </c>
      <c r="B9" s="57"/>
      <c r="C9" s="58"/>
      <c r="D9" s="61"/>
      <c r="E9" s="62"/>
      <c r="F9" s="58"/>
      <c r="G9" s="58"/>
      <c r="H9" s="200"/>
      <c r="I9" s="200"/>
      <c r="J9" s="200"/>
      <c r="K9" s="10"/>
      <c r="L9" s="10"/>
      <c r="M9" s="10"/>
      <c r="N9" s="10"/>
    </row>
    <row r="10" spans="1:14" s="1" customFormat="1" ht="15.5" x14ac:dyDescent="0.3">
      <c r="A10" s="63">
        <v>45575</v>
      </c>
      <c r="B10" s="63"/>
      <c r="C10" s="58"/>
      <c r="D10" s="61"/>
      <c r="E10" s="62"/>
      <c r="F10" s="58"/>
      <c r="G10" s="58"/>
      <c r="H10" s="200"/>
      <c r="I10" s="200"/>
      <c r="J10" s="200"/>
      <c r="K10" s="10"/>
      <c r="L10" s="10"/>
      <c r="M10" s="10"/>
      <c r="N10" s="10"/>
    </row>
    <row r="11" spans="1:14" s="1" customFormat="1" ht="15.5" x14ac:dyDescent="0.3">
      <c r="A11" s="63"/>
      <c r="B11" s="63"/>
      <c r="C11" s="58"/>
      <c r="D11" s="61"/>
      <c r="E11" s="62"/>
      <c r="F11" s="58"/>
      <c r="G11" s="58"/>
      <c r="H11" s="200"/>
      <c r="I11" s="200"/>
      <c r="J11" s="200"/>
      <c r="K11" s="10"/>
      <c r="L11" s="10"/>
      <c r="M11" s="10"/>
      <c r="N11" s="10"/>
    </row>
    <row r="12" spans="1:14" ht="13" x14ac:dyDescent="0.25">
      <c r="A12" s="215" t="s">
        <v>297</v>
      </c>
      <c r="B12" s="216"/>
      <c r="C12" s="216"/>
      <c r="D12" s="216"/>
      <c r="E12" s="216"/>
      <c r="F12" s="216"/>
      <c r="G12" s="216"/>
    </row>
    <row r="13" spans="1:14" ht="13" x14ac:dyDescent="0.25">
      <c r="A13" s="209"/>
      <c r="B13" s="202" t="s">
        <v>208</v>
      </c>
      <c r="C13" s="202"/>
      <c r="D13" s="202"/>
      <c r="E13" s="208"/>
      <c r="F13" s="208"/>
      <c r="G13" s="208"/>
    </row>
    <row r="14" spans="1:14" ht="13" x14ac:dyDescent="0.25">
      <c r="A14" s="210"/>
      <c r="B14" s="203" t="s">
        <v>209</v>
      </c>
      <c r="C14" s="203" t="s">
        <v>210</v>
      </c>
      <c r="D14" s="203" t="s">
        <v>211</v>
      </c>
      <c r="E14" s="207" t="s">
        <v>212</v>
      </c>
      <c r="F14" s="207" t="s">
        <v>213</v>
      </c>
      <c r="G14" s="207" t="s">
        <v>133</v>
      </c>
    </row>
    <row r="15" spans="1:14" ht="26" x14ac:dyDescent="0.25">
      <c r="A15" s="204" t="s">
        <v>1</v>
      </c>
      <c r="B15" s="205">
        <f>'12 BHCollection RES-EEI&lt;80K'!E9</f>
        <v>1054</v>
      </c>
      <c r="C15" s="205">
        <f>'12 BHCollection RES-EEI 80&gt;&lt;200'!E9</f>
        <v>1326</v>
      </c>
      <c r="D15" s="205">
        <f>'12 BHCollection RES-EEI &gt;200'!E9</f>
        <v>1818</v>
      </c>
      <c r="E15" s="205">
        <f>'12 BHCollection EA REDA'!C8</f>
        <v>28</v>
      </c>
      <c r="F15" s="205">
        <f>'12 BHCollection TAG'!C8</f>
        <v>389</v>
      </c>
      <c r="G15" s="116">
        <f>SUM(B15:F15)</f>
        <v>4615</v>
      </c>
    </row>
    <row r="16" spans="1:14" ht="13" x14ac:dyDescent="0.25">
      <c r="A16" s="204" t="s">
        <v>2</v>
      </c>
      <c r="B16" s="205">
        <f>'12 BHCollection RES-EEI&lt;80K'!K9</f>
        <v>966</v>
      </c>
      <c r="C16" s="205">
        <f>'12 BHCollection RES-EEI 80&gt;&lt;200'!K9</f>
        <v>1215</v>
      </c>
      <c r="D16" s="205">
        <f>'12 BHCollection RES-EEI &gt;200'!K9</f>
        <v>1666</v>
      </c>
      <c r="E16" s="205">
        <f>'12 BHCollection EA REDA'!K8</f>
        <v>22</v>
      </c>
      <c r="F16" s="205">
        <f>'12 BHCollection TAG'!K8</f>
        <v>116</v>
      </c>
      <c r="G16" s="116">
        <f>SUM(B16:F16)</f>
        <v>3985</v>
      </c>
    </row>
    <row r="17" spans="1:14" ht="13" x14ac:dyDescent="0.25">
      <c r="A17" s="204" t="s">
        <v>214</v>
      </c>
      <c r="B17" s="205">
        <f>'12 BHCollection RES-EEI&lt;80K'!G12</f>
        <v>18687.68</v>
      </c>
      <c r="C17" s="205">
        <f>'12 BHCollection RES-EEI 80&gt;&lt;200'!G12</f>
        <v>23456.375000000004</v>
      </c>
      <c r="D17" s="205">
        <f>'12 BHCollection RES-EEI &gt;200'!G12</f>
        <v>38046.97</v>
      </c>
      <c r="E17" s="205">
        <f>'12 BHCollection EA REDA'!G10</f>
        <v>298.24</v>
      </c>
      <c r="F17" s="205">
        <f>'12 BHCollection TAG'!G10</f>
        <v>2368</v>
      </c>
      <c r="G17" s="116">
        <f t="shared" ref="G17:G19" si="0">SUM(B17:F17)</f>
        <v>82857.265000000014</v>
      </c>
    </row>
    <row r="18" spans="1:14" ht="13" x14ac:dyDescent="0.25">
      <c r="A18" s="204" t="s">
        <v>215</v>
      </c>
      <c r="B18" s="205">
        <f>'12 BHCollection RES-EEI&lt;80K'!I12</f>
        <v>51143.345000000008</v>
      </c>
      <c r="C18" s="205">
        <f>'12 BHCollection RES-EEI 80&gt;&lt;200'!I12</f>
        <v>60825.142499999994</v>
      </c>
      <c r="D18" s="205">
        <f>'12 BHCollection RES-EEI &gt;200'!I12</f>
        <v>139164.85999999999</v>
      </c>
      <c r="E18" s="205">
        <f>'12 BHCollection EA REDA'!I10</f>
        <v>963.86400000000003</v>
      </c>
      <c r="F18" s="205">
        <f>'12 BHCollection TAG'!I10</f>
        <v>6546.0739999999996</v>
      </c>
      <c r="G18" s="116">
        <f t="shared" si="0"/>
        <v>258643.28549999997</v>
      </c>
    </row>
    <row r="19" spans="1:14" ht="13" x14ac:dyDescent="0.25">
      <c r="A19" s="204" t="s">
        <v>216</v>
      </c>
      <c r="B19" s="205">
        <f>'12 BHCollection RES-EEI&lt;80K'!K12</f>
        <v>3786150.3201452708</v>
      </c>
      <c r="C19" s="205">
        <f>'12 BHCollection RES-EEI 80&gt;&lt;200'!K12</f>
        <v>4502895.3962486563</v>
      </c>
      <c r="D19" s="205">
        <f>'12 BHCollection RES-EEI &gt;200'!K12</f>
        <v>10302397.68716676</v>
      </c>
      <c r="E19" s="205">
        <f>'12 BHCollection EA REDA'!K10</f>
        <v>71355.011921424011</v>
      </c>
      <c r="F19" s="205">
        <f>'12 BHCollection TAG'!K10</f>
        <v>484606.94486828404</v>
      </c>
      <c r="G19" s="116">
        <f t="shared" si="0"/>
        <v>19147405.360350396</v>
      </c>
    </row>
    <row r="20" spans="1:14" ht="13" x14ac:dyDescent="0.25">
      <c r="A20" s="204" t="s">
        <v>217</v>
      </c>
      <c r="B20" s="206">
        <f>B18/B17</f>
        <v>2.7367412648333023</v>
      </c>
      <c r="C20" s="206">
        <f t="shared" ref="C20:G20" si="1">C18/C17</f>
        <v>2.5931177558339678</v>
      </c>
      <c r="D20" s="206">
        <f t="shared" si="1"/>
        <v>3.6577120333104052</v>
      </c>
      <c r="E20" s="206">
        <f t="shared" si="1"/>
        <v>3.2318401287553646</v>
      </c>
      <c r="F20" s="206">
        <f t="shared" si="1"/>
        <v>2.764389358108108</v>
      </c>
      <c r="G20" s="212">
        <f t="shared" si="1"/>
        <v>3.1215522923668786</v>
      </c>
    </row>
    <row r="21" spans="1:14" ht="13" x14ac:dyDescent="0.25">
      <c r="A21" s="204" t="s">
        <v>218</v>
      </c>
      <c r="B21" s="206">
        <f>B17/B15</f>
        <v>17.730246679316888</v>
      </c>
      <c r="C21" s="206">
        <f t="shared" ref="C21:G21" si="2">C17/C15</f>
        <v>17.689573906485673</v>
      </c>
      <c r="D21" s="206">
        <f t="shared" si="2"/>
        <v>20.927926292629262</v>
      </c>
      <c r="E21" s="206">
        <f t="shared" si="2"/>
        <v>10.651428571428571</v>
      </c>
      <c r="F21" s="206">
        <f t="shared" si="2"/>
        <v>6.0874035989717221</v>
      </c>
      <c r="G21" s="212">
        <f t="shared" si="2"/>
        <v>17.953903575297943</v>
      </c>
    </row>
    <row r="25" spans="1:14" ht="13" x14ac:dyDescent="0.25">
      <c r="A25" s="217" t="s">
        <v>298</v>
      </c>
    </row>
    <row r="26" spans="1:14" ht="13" x14ac:dyDescent="0.25">
      <c r="A26" s="224" t="s">
        <v>307</v>
      </c>
      <c r="B26" s="225"/>
      <c r="C26" s="225"/>
      <c r="D26" s="225"/>
      <c r="E26" s="225"/>
      <c r="F26" s="225"/>
      <c r="G26" s="216"/>
      <c r="M26"/>
      <c r="N26"/>
    </row>
    <row r="27" spans="1:14" ht="13" x14ac:dyDescent="0.25">
      <c r="A27" s="231"/>
      <c r="B27" s="202" t="s">
        <v>208</v>
      </c>
      <c r="C27" s="226"/>
      <c r="D27" s="226"/>
      <c r="E27" s="208"/>
      <c r="F27" s="208"/>
      <c r="G27" s="208"/>
      <c r="M27"/>
      <c r="N27"/>
    </row>
    <row r="28" spans="1:14" ht="13" x14ac:dyDescent="0.25">
      <c r="A28" s="210"/>
      <c r="B28" s="203" t="s">
        <v>209</v>
      </c>
      <c r="C28" s="203" t="s">
        <v>210</v>
      </c>
      <c r="D28" s="203" t="s">
        <v>211</v>
      </c>
      <c r="E28" s="207" t="s">
        <v>212</v>
      </c>
      <c r="F28" s="207" t="s">
        <v>213</v>
      </c>
      <c r="G28" s="207" t="s">
        <v>133</v>
      </c>
      <c r="M28"/>
      <c r="N28"/>
    </row>
    <row r="29" spans="1:14" ht="13" x14ac:dyDescent="0.25">
      <c r="A29" s="227" t="s">
        <v>299</v>
      </c>
      <c r="B29" s="218">
        <f>'12 BHCollection RES-EEI&lt;80K'!E9</f>
        <v>1054</v>
      </c>
      <c r="C29" s="218">
        <f>'12 BHCollection RES-EEI 80&gt;&lt;200'!E9</f>
        <v>1326</v>
      </c>
      <c r="D29" s="218">
        <f>'12 BHCollection RES-EEI &gt;200'!E9</f>
        <v>1818</v>
      </c>
      <c r="E29" s="228">
        <f>'12 BHCollection EA REDA'!C8</f>
        <v>28</v>
      </c>
      <c r="F29" s="218">
        <f>'12 BHCollection TAG'!C8</f>
        <v>389</v>
      </c>
      <c r="G29" s="219">
        <f>SUM(B29:F29)</f>
        <v>4615</v>
      </c>
      <c r="M29"/>
      <c r="N29"/>
    </row>
    <row r="30" spans="1:14" ht="13" x14ac:dyDescent="0.25">
      <c r="A30" s="227" t="s">
        <v>300</v>
      </c>
      <c r="B30" s="86">
        <f>'12 BHCollection RES-EEI&lt;80K'!K9</f>
        <v>966</v>
      </c>
      <c r="C30" s="218">
        <f>'12 BHCollection RES-EEI 80&gt;&lt;200'!K9</f>
        <v>1215</v>
      </c>
      <c r="D30" s="218">
        <f>'12 BHCollection RES-EEI &gt;200'!K9</f>
        <v>1666</v>
      </c>
      <c r="E30" s="229">
        <f>'12 BHCollection EA REDA'!K8</f>
        <v>22</v>
      </c>
      <c r="F30" s="86">
        <f>'12 BHCollection TAG'!K8</f>
        <v>116</v>
      </c>
      <c r="G30" s="219">
        <f>SUM(B30:F30)</f>
        <v>3985</v>
      </c>
      <c r="M30"/>
      <c r="N30"/>
    </row>
    <row r="31" spans="1:14" ht="13" x14ac:dyDescent="0.25">
      <c r="A31" s="227" t="s">
        <v>301</v>
      </c>
      <c r="B31" s="205">
        <f>'12 BHCollection RES-EEI&lt;80K'!G12</f>
        <v>18687.68</v>
      </c>
      <c r="C31" s="205">
        <f>'12 BHCollection RES-EEI 80&gt;&lt;200'!G12</f>
        <v>23456.375000000004</v>
      </c>
      <c r="D31" s="205">
        <f>'12 BHCollection RES-EEI &gt;200'!G12</f>
        <v>38046.97</v>
      </c>
      <c r="E31" s="230">
        <f>'[1]12 BH Collection Tribal Lands'!$H$10</f>
        <v>718.85</v>
      </c>
      <c r="F31" s="205">
        <f>'[1]12 BH Collection ECWAG'!$H$10</f>
        <v>1968</v>
      </c>
      <c r="G31" s="219">
        <f>SUM(B31:F31)</f>
        <v>82877.875000000015</v>
      </c>
      <c r="M31"/>
      <c r="N31"/>
    </row>
    <row r="32" spans="1:14" ht="13" x14ac:dyDescent="0.25">
      <c r="A32" s="227" t="s">
        <v>302</v>
      </c>
      <c r="B32" s="205">
        <f>ROUND('12 BHCollection RES-EEI&lt;80K'!I12,0)</f>
        <v>51143</v>
      </c>
      <c r="C32" s="205">
        <f>ROUND('12 BHCollection RES-EEI 80&gt;&lt;200'!I12,0)</f>
        <v>60825</v>
      </c>
      <c r="D32" s="205">
        <f>ROUND('12 BHCollection RES-EEI &gt;200'!I12,0)</f>
        <v>139165</v>
      </c>
      <c r="E32" s="230">
        <f>ROUND('12 BHCollection EA REDA'!I10,0)</f>
        <v>964</v>
      </c>
      <c r="F32" s="205">
        <f>ROUND('12 BHCollection TAG'!I10,0)</f>
        <v>6546</v>
      </c>
      <c r="G32" s="219">
        <f>SUM(B32:F32)</f>
        <v>258643</v>
      </c>
      <c r="M32"/>
      <c r="N32"/>
    </row>
    <row r="33" spans="1:14" ht="13" x14ac:dyDescent="0.25">
      <c r="A33" s="204" t="s">
        <v>303</v>
      </c>
      <c r="B33" s="220">
        <f>ROUND('12 Est Prof Wage Rate'!G38,2)</f>
        <v>74.03</v>
      </c>
      <c r="C33" s="221"/>
      <c r="D33" s="221"/>
      <c r="E33" s="221"/>
      <c r="F33" s="221"/>
      <c r="G33" s="222"/>
      <c r="M33"/>
      <c r="N33"/>
    </row>
    <row r="34" spans="1:14" ht="13" x14ac:dyDescent="0.25">
      <c r="A34" s="204" t="s">
        <v>304</v>
      </c>
      <c r="B34" s="181">
        <f>B32*$B$33</f>
        <v>3786116.29</v>
      </c>
      <c r="C34" s="181">
        <f t="shared" ref="C34:F34" si="3">C32*$B$33</f>
        <v>4502874.75</v>
      </c>
      <c r="D34" s="181">
        <f t="shared" si="3"/>
        <v>10302384.949999999</v>
      </c>
      <c r="E34" s="181">
        <f t="shared" si="3"/>
        <v>71364.92</v>
      </c>
      <c r="F34" s="181">
        <f t="shared" si="3"/>
        <v>484600.38</v>
      </c>
      <c r="G34" s="223">
        <f>SUM(B34:F34)</f>
        <v>19147341.289999999</v>
      </c>
      <c r="M34"/>
      <c r="N34"/>
    </row>
    <row r="35" spans="1:14" x14ac:dyDescent="0.25">
      <c r="A35"/>
      <c r="B35"/>
      <c r="C35"/>
      <c r="D35"/>
      <c r="E35"/>
      <c r="F35"/>
      <c r="G35"/>
      <c r="H35"/>
      <c r="I35"/>
    </row>
    <row r="36" spans="1:14" ht="13" x14ac:dyDescent="0.25">
      <c r="A36" s="224" t="s">
        <v>305</v>
      </c>
      <c r="B36" s="225"/>
      <c r="C36" s="225"/>
      <c r="D36" s="225"/>
      <c r="E36" s="225"/>
      <c r="F36" s="225"/>
      <c r="G36" s="216"/>
      <c r="M36"/>
      <c r="N36"/>
    </row>
    <row r="37" spans="1:14" ht="13" x14ac:dyDescent="0.25">
      <c r="A37" s="232" t="s">
        <v>309</v>
      </c>
      <c r="B37" s="202" t="s">
        <v>208</v>
      </c>
      <c r="C37" s="226"/>
      <c r="D37" s="226"/>
      <c r="E37" s="208"/>
      <c r="F37" s="208"/>
      <c r="G37" s="208"/>
      <c r="M37"/>
      <c r="N37"/>
    </row>
    <row r="38" spans="1:14" ht="13" x14ac:dyDescent="0.25">
      <c r="A38" s="233" t="s">
        <v>310</v>
      </c>
      <c r="B38" s="203" t="s">
        <v>209</v>
      </c>
      <c r="C38" s="203" t="s">
        <v>210</v>
      </c>
      <c r="D38" s="203" t="s">
        <v>211</v>
      </c>
      <c r="E38" s="207" t="s">
        <v>212</v>
      </c>
      <c r="F38" s="207" t="s">
        <v>213</v>
      </c>
      <c r="G38" s="207" t="s">
        <v>133</v>
      </c>
      <c r="M38"/>
      <c r="N38"/>
    </row>
    <row r="39" spans="1:14" ht="13" x14ac:dyDescent="0.25">
      <c r="A39" s="204" t="s">
        <v>129</v>
      </c>
      <c r="B39" s="181">
        <f>ROUND('14 Annual$FedGovEst RES-EEI &lt;80'!K23,0)</f>
        <v>628907</v>
      </c>
      <c r="C39" s="181">
        <f>ROUND('14Ann$FedGovEst RES-EEI80&gt;&lt;200'!K23,0)</f>
        <v>791206</v>
      </c>
      <c r="D39" s="181">
        <f>ROUND('14 Annual$FedGovEst RES-EEI&gt;200'!K23,0)</f>
        <v>1325156</v>
      </c>
      <c r="E39" s="181">
        <f>ROUND('14 Annual $ Fed Gov Est EA REDA'!K23,0)</f>
        <v>15210</v>
      </c>
      <c r="F39" s="181">
        <v>0</v>
      </c>
      <c r="G39" s="223">
        <f>SUM(B39:F39)</f>
        <v>2760479</v>
      </c>
      <c r="M39"/>
      <c r="N39"/>
    </row>
    <row r="40" spans="1:14" ht="13" x14ac:dyDescent="0.25">
      <c r="A40" s="204" t="s">
        <v>64</v>
      </c>
      <c r="B40" s="181">
        <f>ROUND('14 Annual$FedGovEst RES-EEI &lt;80'!K27,0)</f>
        <v>628907</v>
      </c>
      <c r="C40" s="181">
        <f>ROUND('14Ann$FedGovEst RES-EEI80&gt;&lt;200'!K27,0)</f>
        <v>1127336</v>
      </c>
      <c r="D40" s="181">
        <f>ROUND('14 Annual$FedGovEst RES-EEI&gt;200'!K27,0)</f>
        <v>2266766</v>
      </c>
      <c r="E40" s="181">
        <f>ROUND('14 Annual $ Fed Gov Est EA REDA'!K27,0)</f>
        <v>11154</v>
      </c>
      <c r="F40" s="181">
        <f>ROUND('14 Annual $ Fed Gov Est TAG'!K23,0)</f>
        <v>258483</v>
      </c>
      <c r="G40" s="223">
        <f>SUM(B40:F40)</f>
        <v>4292646</v>
      </c>
      <c r="M40"/>
      <c r="N40"/>
    </row>
    <row r="41" spans="1:14" ht="13" x14ac:dyDescent="0.25">
      <c r="A41" s="204" t="s">
        <v>130</v>
      </c>
      <c r="B41" s="181">
        <f>ROUND('14 Annual$FedGovEst RES-EEI &lt;80'!K32,0)</f>
        <v>155181</v>
      </c>
      <c r="C41" s="181">
        <f>ROUND('14Ann$FedGovEst RES-EEI80&gt;&lt;200'!K32,0)</f>
        <v>195182</v>
      </c>
      <c r="D41" s="181">
        <f>ROUND('14 Annual$FedGovEst RES-EEI&gt;200'!K32,0)</f>
        <v>267632</v>
      </c>
      <c r="E41" s="181">
        <f>ROUND('14 Annual $ Fed Gov Est EA REDA'!K31,0)</f>
        <v>7464</v>
      </c>
      <c r="F41" s="181">
        <f>ROUND('14 Annual $ Fed Gov Est TAG'!K27,0)</f>
        <v>60276</v>
      </c>
      <c r="G41" s="223">
        <f>SUM(B41:F41)</f>
        <v>685735</v>
      </c>
      <c r="M41"/>
      <c r="N41"/>
    </row>
    <row r="42" spans="1:14" ht="13" x14ac:dyDescent="0.25">
      <c r="A42" s="204" t="s">
        <v>131</v>
      </c>
      <c r="B42" s="181">
        <f>ROUND('14 Annual$FedGovEst RES-EEI &lt;80'!K36,0)</f>
        <v>136164</v>
      </c>
      <c r="C42" s="181">
        <f>ROUND('14Ann$FedGovEst RES-EEI80&gt;&lt;200'!K36,0)</f>
        <v>412238</v>
      </c>
      <c r="D42" s="181">
        <f>ROUND('14 Annual$FedGovEst RES-EEI&gt;200'!K36,0)</f>
        <v>565258</v>
      </c>
      <c r="E42" s="181">
        <f>ROUND('14 Annual $ Fed Gov Est EA REDA'!K35,0)</f>
        <v>7464</v>
      </c>
      <c r="F42" s="181">
        <f>ROUND('14 Annual $ Fed Gov Est TAG'!K31,0)</f>
        <v>69411</v>
      </c>
      <c r="G42" s="223">
        <f>SUM(B42:F42)</f>
        <v>1190535</v>
      </c>
      <c r="M42"/>
      <c r="N42"/>
    </row>
    <row r="43" spans="1:14" ht="13" x14ac:dyDescent="0.25">
      <c r="A43" s="204" t="s">
        <v>306</v>
      </c>
      <c r="B43" s="223">
        <f>SUM(B39:B42)</f>
        <v>1549159</v>
      </c>
      <c r="C43" s="223">
        <f t="shared" ref="C43:G43" si="4">SUM(C39:C42)</f>
        <v>2525962</v>
      </c>
      <c r="D43" s="223">
        <f t="shared" si="4"/>
        <v>4424812</v>
      </c>
      <c r="E43" s="223">
        <f t="shared" si="4"/>
        <v>41292</v>
      </c>
      <c r="F43" s="223">
        <f t="shared" si="4"/>
        <v>388170</v>
      </c>
      <c r="G43" s="223">
        <f t="shared" si="4"/>
        <v>8929395</v>
      </c>
      <c r="M43"/>
      <c r="N43"/>
    </row>
    <row r="44" spans="1:14" x14ac:dyDescent="0.25">
      <c r="A44"/>
      <c r="B44"/>
      <c r="C44"/>
      <c r="D44"/>
      <c r="E44"/>
      <c r="F44"/>
      <c r="G44"/>
      <c r="H44"/>
      <c r="I44"/>
    </row>
    <row r="47" spans="1:14" ht="13" x14ac:dyDescent="0.25">
      <c r="A47" s="217" t="s">
        <v>311</v>
      </c>
    </row>
    <row r="48" spans="1:14" x14ac:dyDescent="0.25">
      <c r="A48" s="201" t="s">
        <v>312</v>
      </c>
      <c r="B48" s="32">
        <f>G31/G29</f>
        <v>17.958369447453958</v>
      </c>
    </row>
    <row r="49" spans="1:2" x14ac:dyDescent="0.25">
      <c r="A49" s="201" t="s">
        <v>313</v>
      </c>
      <c r="B49" s="234">
        <f>G32/G31</f>
        <v>3.1207725825499262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368F-F191-46C0-949F-C4DBDB532A45}">
  <sheetPr>
    <tabColor theme="9" tint="0.79998168889431442"/>
    <pageSetUpPr fitToPage="1"/>
  </sheetPr>
  <dimension ref="A1:K25"/>
  <sheetViews>
    <sheetView zoomScaleNormal="100" workbookViewId="0">
      <pane ySplit="12" topLeftCell="A13" activePane="bottomLeft" state="frozen"/>
      <selection activeCell="A17" sqref="A17:A18"/>
      <selection pane="bottomLeft" activeCell="H24" sqref="H24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1.45312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219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26" t="s">
        <v>1</v>
      </c>
      <c r="B8" s="3"/>
      <c r="C8" s="155">
        <v>389</v>
      </c>
      <c r="D8" s="26"/>
      <c r="E8" s="3"/>
      <c r="F8" s="40"/>
      <c r="G8" s="1"/>
      <c r="H8" s="43"/>
      <c r="I8" s="106"/>
      <c r="J8" s="134" t="s">
        <v>2</v>
      </c>
      <c r="K8" s="156">
        <v>116</v>
      </c>
    </row>
    <row r="9" spans="1:11" x14ac:dyDescent="0.3">
      <c r="A9" s="26" t="s">
        <v>3</v>
      </c>
      <c r="B9" s="3"/>
      <c r="C9" s="108">
        <f>I10/G10</f>
        <v>2.764389358108108</v>
      </c>
      <c r="D9" s="26"/>
      <c r="E9" s="3"/>
      <c r="F9" s="43"/>
      <c r="G9" s="1"/>
      <c r="H9" s="43"/>
      <c r="I9" s="106"/>
      <c r="J9" s="43" t="s">
        <v>4</v>
      </c>
      <c r="K9" s="111">
        <f>G10/C8</f>
        <v>6.0874035989717221</v>
      </c>
    </row>
    <row r="10" spans="1:11" x14ac:dyDescent="0.3">
      <c r="A10" s="26" t="s">
        <v>5</v>
      </c>
      <c r="B10" s="3"/>
      <c r="C10" s="2"/>
      <c r="D10" s="15"/>
      <c r="E10" s="3"/>
      <c r="F10" s="43" t="s">
        <v>6</v>
      </c>
      <c r="G10" s="110">
        <f>SUM(G13:G25)</f>
        <v>2368</v>
      </c>
      <c r="H10" s="43"/>
      <c r="I10" s="110">
        <f>SUM(I13:I25)</f>
        <v>6546.0739999999996</v>
      </c>
      <c r="J10" s="42"/>
      <c r="K10" s="109">
        <f>SUM(K13:K25)</f>
        <v>484606.94486828404</v>
      </c>
    </row>
    <row r="11" spans="1:11" x14ac:dyDescent="0.3">
      <c r="A11" s="158" t="s">
        <v>7</v>
      </c>
      <c r="B11" s="159" t="s">
        <v>8</v>
      </c>
      <c r="C11" s="159" t="s">
        <v>9</v>
      </c>
      <c r="D11" s="159" t="s">
        <v>10</v>
      </c>
      <c r="E11" s="160" t="s">
        <v>11</v>
      </c>
      <c r="F11" s="161" t="s">
        <v>12</v>
      </c>
      <c r="G11" s="160" t="s">
        <v>13</v>
      </c>
      <c r="H11" s="162" t="s">
        <v>14</v>
      </c>
      <c r="I11" s="163" t="s">
        <v>15</v>
      </c>
      <c r="J11" s="164" t="s">
        <v>16</v>
      </c>
      <c r="K11" s="164" t="s">
        <v>17</v>
      </c>
    </row>
    <row r="12" spans="1:11" ht="52" x14ac:dyDescent="0.3">
      <c r="A12" s="50" t="s">
        <v>225</v>
      </c>
      <c r="B12" s="51" t="s">
        <v>18</v>
      </c>
      <c r="C12" s="51" t="s">
        <v>19</v>
      </c>
      <c r="D12" s="52" t="s">
        <v>20</v>
      </c>
      <c r="E12" s="112" t="s">
        <v>21</v>
      </c>
      <c r="F12" s="51" t="s">
        <v>22</v>
      </c>
      <c r="G12" s="53" t="s">
        <v>23</v>
      </c>
      <c r="H12" s="51" t="s">
        <v>123</v>
      </c>
      <c r="I12" s="54" t="s">
        <v>24</v>
      </c>
      <c r="J12" s="55" t="s">
        <v>25</v>
      </c>
      <c r="K12" s="56" t="s">
        <v>26</v>
      </c>
    </row>
    <row r="13" spans="1:11" x14ac:dyDescent="0.3">
      <c r="A13" s="117" t="s">
        <v>27</v>
      </c>
      <c r="B13" s="118"/>
      <c r="C13" s="119"/>
      <c r="D13" s="120"/>
      <c r="E13" s="121"/>
      <c r="F13" s="121"/>
      <c r="G13" s="122"/>
      <c r="H13" s="123"/>
      <c r="I13" s="124"/>
      <c r="J13" s="125"/>
      <c r="K13" s="126"/>
    </row>
    <row r="14" spans="1:11" x14ac:dyDescent="0.3">
      <c r="A14" s="104" t="s">
        <v>220</v>
      </c>
      <c r="B14" s="115" t="s">
        <v>249</v>
      </c>
      <c r="C14" s="104" t="s">
        <v>82</v>
      </c>
      <c r="D14" s="103">
        <v>1</v>
      </c>
      <c r="E14" s="113">
        <f t="shared" ref="E14:E17" si="0">D14*$C$8</f>
        <v>389</v>
      </c>
      <c r="F14" s="102">
        <v>1</v>
      </c>
      <c r="G14" s="165">
        <f t="shared" ref="G14:G25" si="1">E14*F14</f>
        <v>389</v>
      </c>
      <c r="H14" s="166">
        <v>9.5</v>
      </c>
      <c r="I14" s="165">
        <f t="shared" ref="I14:I17" si="2">IF((H14*G14)="","",(H14*G14))</f>
        <v>3695.5</v>
      </c>
      <c r="J14" s="132">
        <f>'12 Est Prof Wage Rate'!$G$38</f>
        <v>74.030166000000008</v>
      </c>
      <c r="K14" s="167">
        <f t="shared" ref="K14:K17" si="3">IF((J14*I14)="","",(J14*I14))</f>
        <v>273578.47845300002</v>
      </c>
    </row>
    <row r="15" spans="1:11" x14ac:dyDescent="0.3">
      <c r="A15" s="104" t="s">
        <v>221</v>
      </c>
      <c r="B15" s="115" t="s">
        <v>252</v>
      </c>
      <c r="C15" s="104" t="s">
        <v>82</v>
      </c>
      <c r="D15" s="103">
        <v>1</v>
      </c>
      <c r="E15" s="113">
        <f t="shared" si="0"/>
        <v>389</v>
      </c>
      <c r="F15" s="102">
        <v>1</v>
      </c>
      <c r="G15" s="165">
        <f t="shared" si="1"/>
        <v>389</v>
      </c>
      <c r="H15" s="166">
        <v>8.3000000000000004E-2</v>
      </c>
      <c r="I15" s="165">
        <f t="shared" si="2"/>
        <v>32.286999999999999</v>
      </c>
      <c r="J15" s="132">
        <f>'12 Est Prof Wage Rate'!$G$38</f>
        <v>74.030166000000008</v>
      </c>
      <c r="K15" s="167">
        <f t="shared" si="3"/>
        <v>2390.211969642</v>
      </c>
    </row>
    <row r="16" spans="1:11" ht="26" x14ac:dyDescent="0.3">
      <c r="A16" s="104" t="s">
        <v>222</v>
      </c>
      <c r="B16" s="115" t="s">
        <v>253</v>
      </c>
      <c r="C16" s="104" t="s">
        <v>82</v>
      </c>
      <c r="D16" s="103">
        <v>1</v>
      </c>
      <c r="E16" s="113">
        <f t="shared" si="0"/>
        <v>389</v>
      </c>
      <c r="F16" s="102">
        <v>1</v>
      </c>
      <c r="G16" s="165">
        <f t="shared" si="1"/>
        <v>389</v>
      </c>
      <c r="H16" s="166">
        <v>8.3000000000000004E-2</v>
      </c>
      <c r="I16" s="165">
        <f t="shared" si="2"/>
        <v>32.286999999999999</v>
      </c>
      <c r="J16" s="132">
        <f>'12 Est Prof Wage Rate'!$G$38</f>
        <v>74.030166000000008</v>
      </c>
      <c r="K16" s="167">
        <f t="shared" si="3"/>
        <v>2390.211969642</v>
      </c>
    </row>
    <row r="17" spans="1:11" x14ac:dyDescent="0.3">
      <c r="A17" s="104" t="s">
        <v>223</v>
      </c>
      <c r="B17" s="115" t="s">
        <v>224</v>
      </c>
      <c r="C17" s="104" t="s">
        <v>82</v>
      </c>
      <c r="D17" s="103">
        <v>1</v>
      </c>
      <c r="E17" s="113">
        <f t="shared" si="0"/>
        <v>389</v>
      </c>
      <c r="F17" s="102">
        <v>1</v>
      </c>
      <c r="G17" s="165">
        <f t="shared" si="1"/>
        <v>389</v>
      </c>
      <c r="H17" s="166">
        <v>5</v>
      </c>
      <c r="I17" s="165">
        <f t="shared" si="2"/>
        <v>1945</v>
      </c>
      <c r="J17" s="132">
        <f>'12 Est Prof Wage Rate'!$G$38</f>
        <v>74.030166000000008</v>
      </c>
      <c r="K17" s="167">
        <f t="shared" si="3"/>
        <v>143988.67287000001</v>
      </c>
    </row>
    <row r="18" spans="1:11" x14ac:dyDescent="0.3">
      <c r="A18" s="117" t="s">
        <v>92</v>
      </c>
      <c r="B18" s="118"/>
      <c r="C18" s="119"/>
      <c r="D18" s="120"/>
      <c r="E18" s="121"/>
      <c r="F18" s="121"/>
      <c r="G18" s="122"/>
      <c r="H18" s="123"/>
      <c r="I18" s="124"/>
      <c r="J18" s="125"/>
      <c r="K18" s="126"/>
    </row>
    <row r="19" spans="1:11" x14ac:dyDescent="0.3">
      <c r="A19" s="104" t="s">
        <v>226</v>
      </c>
      <c r="B19" s="115" t="s">
        <v>98</v>
      </c>
      <c r="C19" s="136" t="s">
        <v>99</v>
      </c>
      <c r="D19" s="103">
        <v>1</v>
      </c>
      <c r="E19" s="113">
        <f>D19*$K$8</f>
        <v>116</v>
      </c>
      <c r="F19" s="102">
        <v>1</v>
      </c>
      <c r="G19" s="165">
        <f t="shared" si="1"/>
        <v>116</v>
      </c>
      <c r="H19" s="166">
        <v>0.25</v>
      </c>
      <c r="I19" s="165">
        <f t="shared" ref="I19:I25" si="4">IF((H19*G19)="","",(H19*G19))</f>
        <v>29</v>
      </c>
      <c r="J19" s="132">
        <f>'12 Est Prof Wage Rate'!$G$38</f>
        <v>74.030166000000008</v>
      </c>
      <c r="K19" s="167">
        <f t="shared" ref="K19:K25" si="5">IF((J19*I19)="","",(J19*I19))</f>
        <v>2146.8748140000002</v>
      </c>
    </row>
    <row r="20" spans="1:11" x14ac:dyDescent="0.3">
      <c r="A20" s="136"/>
      <c r="B20" s="115" t="s">
        <v>229</v>
      </c>
      <c r="C20" s="136" t="s">
        <v>234</v>
      </c>
      <c r="D20" s="103">
        <v>1</v>
      </c>
      <c r="E20" s="113">
        <f t="shared" ref="E20:E25" si="6">D20*$K$8</f>
        <v>116</v>
      </c>
      <c r="F20" s="102">
        <v>1</v>
      </c>
      <c r="G20" s="165">
        <f t="shared" si="1"/>
        <v>116</v>
      </c>
      <c r="H20" s="166">
        <v>2</v>
      </c>
      <c r="I20" s="165">
        <f t="shared" si="4"/>
        <v>232</v>
      </c>
      <c r="J20" s="132">
        <f>'12 Est Prof Wage Rate'!$G$38</f>
        <v>74.030166000000008</v>
      </c>
      <c r="K20" s="167">
        <f t="shared" si="5"/>
        <v>17174.998512000002</v>
      </c>
    </row>
    <row r="21" spans="1:11" x14ac:dyDescent="0.3">
      <c r="A21" s="104" t="s">
        <v>220</v>
      </c>
      <c r="B21" s="115" t="s">
        <v>94</v>
      </c>
      <c r="C21" s="136" t="s">
        <v>82</v>
      </c>
      <c r="D21" s="103">
        <v>1</v>
      </c>
      <c r="E21" s="113">
        <f t="shared" ref="E21" si="7">D21*$K$8</f>
        <v>116</v>
      </c>
      <c r="F21" s="102">
        <v>1</v>
      </c>
      <c r="G21" s="165">
        <f t="shared" ref="G21" si="8">E21*F21</f>
        <v>116</v>
      </c>
      <c r="H21" s="166">
        <v>1</v>
      </c>
      <c r="I21" s="165">
        <f t="shared" ref="I21" si="9">IF((H21*G21)="","",(H21*G21))</f>
        <v>116</v>
      </c>
      <c r="J21" s="190">
        <f>'12 Est Prof Wage Rate'!$G$38</f>
        <v>74.030166000000008</v>
      </c>
      <c r="K21" s="167">
        <f t="shared" ref="K21" si="10">IF((J21*I21)="","",(J21*I21))</f>
        <v>8587.499256000001</v>
      </c>
    </row>
    <row r="22" spans="1:11" x14ac:dyDescent="0.3">
      <c r="A22" s="117" t="s">
        <v>308</v>
      </c>
      <c r="B22" s="118"/>
      <c r="C22" s="119"/>
      <c r="D22" s="120"/>
      <c r="E22" s="121"/>
      <c r="F22" s="121"/>
      <c r="G22" s="122"/>
      <c r="H22" s="123"/>
      <c r="I22" s="124"/>
      <c r="J22" s="125"/>
      <c r="K22" s="126"/>
    </row>
    <row r="23" spans="1:11" x14ac:dyDescent="0.3">
      <c r="A23" s="104" t="s">
        <v>230</v>
      </c>
      <c r="B23" s="115" t="s">
        <v>283</v>
      </c>
      <c r="C23" s="136" t="s">
        <v>82</v>
      </c>
      <c r="D23" s="103">
        <v>1</v>
      </c>
      <c r="E23" s="113">
        <f t="shared" si="6"/>
        <v>116</v>
      </c>
      <c r="F23" s="102">
        <v>2</v>
      </c>
      <c r="G23" s="165">
        <f t="shared" si="1"/>
        <v>232</v>
      </c>
      <c r="H23" s="166">
        <v>1</v>
      </c>
      <c r="I23" s="165">
        <f t="shared" si="4"/>
        <v>232</v>
      </c>
      <c r="J23" s="132">
        <f>'12 Est Prof Wage Rate'!$G$38</f>
        <v>74.030166000000008</v>
      </c>
      <c r="K23" s="167">
        <f t="shared" si="5"/>
        <v>17174.998512000002</v>
      </c>
    </row>
    <row r="24" spans="1:11" x14ac:dyDescent="0.3">
      <c r="A24" s="104" t="s">
        <v>231</v>
      </c>
      <c r="B24" s="115" t="s">
        <v>232</v>
      </c>
      <c r="C24" s="136" t="s">
        <v>82</v>
      </c>
      <c r="D24" s="103">
        <v>1</v>
      </c>
      <c r="E24" s="113">
        <f t="shared" si="6"/>
        <v>116</v>
      </c>
      <c r="F24" s="102">
        <v>1</v>
      </c>
      <c r="G24" s="165">
        <f t="shared" si="1"/>
        <v>116</v>
      </c>
      <c r="H24" s="166">
        <v>1</v>
      </c>
      <c r="I24" s="165">
        <f t="shared" si="4"/>
        <v>116</v>
      </c>
      <c r="J24" s="132">
        <f>'12 Est Prof Wage Rate'!$G$38</f>
        <v>74.030166000000008</v>
      </c>
      <c r="K24" s="167">
        <f t="shared" si="5"/>
        <v>8587.499256000001</v>
      </c>
    </row>
    <row r="25" spans="1:11" x14ac:dyDescent="0.3">
      <c r="A25" s="104" t="s">
        <v>233</v>
      </c>
      <c r="B25" s="115" t="s">
        <v>279</v>
      </c>
      <c r="C25" s="136" t="s">
        <v>82</v>
      </c>
      <c r="D25" s="103">
        <v>1</v>
      </c>
      <c r="E25" s="113">
        <f t="shared" si="6"/>
        <v>116</v>
      </c>
      <c r="F25" s="102">
        <v>1</v>
      </c>
      <c r="G25" s="165">
        <f t="shared" si="1"/>
        <v>116</v>
      </c>
      <c r="H25" s="166">
        <v>1</v>
      </c>
      <c r="I25" s="165">
        <f t="shared" si="4"/>
        <v>116</v>
      </c>
      <c r="J25" s="190">
        <f>'12 Est Prof Wage Rate'!$G$38</f>
        <v>74.030166000000008</v>
      </c>
      <c r="K25" s="167">
        <f t="shared" si="5"/>
        <v>8587.499256000001</v>
      </c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57161-0DBA-418D-B9E4-0055116FF894}">
  <sheetPr>
    <tabColor theme="9" tint="0.79998168889431442"/>
    <pageSetUpPr fitToPage="1"/>
  </sheetPr>
  <dimension ref="A1:K22"/>
  <sheetViews>
    <sheetView zoomScaleNormal="100" workbookViewId="0">
      <pane ySplit="12" topLeftCell="A13" activePane="bottomLeft" state="frozen"/>
      <selection activeCell="A17" sqref="A17:A18"/>
      <selection pane="bottomLeft" activeCell="B7" sqref="B7"/>
    </sheetView>
  </sheetViews>
  <sheetFormatPr defaultColWidth="9.453125" defaultRowHeight="13" x14ac:dyDescent="0.3"/>
  <cols>
    <col min="1" max="1" width="12.54296875" style="7" customWidth="1"/>
    <col min="2" max="2" width="45.453125" style="11" customWidth="1"/>
    <col min="3" max="3" width="11.453125" style="9" customWidth="1"/>
    <col min="4" max="4" width="12.1796875" style="16" customWidth="1"/>
    <col min="5" max="5" width="12.1796875" style="18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7"/>
    <col min="11" max="11" width="11.453125" style="18" bestFit="1" customWidth="1"/>
    <col min="12" max="16384" width="9.453125" style="1"/>
  </cols>
  <sheetData>
    <row r="1" spans="1:11" x14ac:dyDescent="0.3">
      <c r="A1" s="2" t="str">
        <f>'12 BHCollection EA REDA'!A1</f>
        <v>RURAL BUSINESS COOPERATIVE SERVICE</v>
      </c>
      <c r="B1" s="3"/>
      <c r="C1" s="3"/>
      <c r="D1" s="14"/>
      <c r="E1" s="3"/>
      <c r="F1" s="3"/>
      <c r="G1" s="5"/>
      <c r="H1" s="3"/>
      <c r="I1" s="21"/>
      <c r="J1" s="41"/>
      <c r="K1" s="3"/>
    </row>
    <row r="2" spans="1:11" x14ac:dyDescent="0.3">
      <c r="A2" s="2" t="str">
        <f>'12 BHCollection EA REDA'!A2</f>
        <v>RURAL ENERGY FOR AMERICA PROGRAM</v>
      </c>
      <c r="B2" s="3"/>
      <c r="C2" s="2"/>
      <c r="D2" s="15"/>
      <c r="E2" s="3"/>
      <c r="F2" s="3"/>
      <c r="G2" s="5"/>
      <c r="H2" s="3"/>
      <c r="I2" s="21"/>
      <c r="J2" s="41"/>
      <c r="K2" s="2"/>
    </row>
    <row r="3" spans="1:11" x14ac:dyDescent="0.3">
      <c r="A3" s="2" t="s">
        <v>219</v>
      </c>
      <c r="B3" s="3"/>
      <c r="C3" s="2"/>
      <c r="D3" s="15"/>
      <c r="E3" s="3"/>
      <c r="F3" s="3"/>
      <c r="G3" s="5"/>
      <c r="H3" s="3"/>
      <c r="I3" s="21"/>
      <c r="J3" s="41"/>
      <c r="K3" s="2"/>
    </row>
    <row r="4" spans="1:11" x14ac:dyDescent="0.3">
      <c r="A4" s="2" t="str">
        <f>'12 BHCollection EA REDA'!A4</f>
        <v>INFORMATION COLLECTION BURDEN HOURS</v>
      </c>
      <c r="B4" s="3"/>
      <c r="C4" s="2"/>
      <c r="D4" s="15"/>
      <c r="E4" s="3"/>
      <c r="F4" s="3"/>
      <c r="G4" s="5"/>
      <c r="H4" s="3"/>
      <c r="I4" s="21"/>
      <c r="J4" s="41"/>
      <c r="K4" s="6"/>
    </row>
    <row r="5" spans="1:11" x14ac:dyDescent="0.3">
      <c r="A5" s="2" t="str">
        <f>'12 BHCollection EA REDA'!A5</f>
        <v>OMB # 0570 - 0067</v>
      </c>
      <c r="B5" s="3"/>
      <c r="C5" s="2"/>
      <c r="D5" s="15"/>
      <c r="E5" s="3"/>
      <c r="F5" s="3"/>
      <c r="G5" s="5"/>
      <c r="H5" s="3"/>
      <c r="I5" s="21"/>
      <c r="J5" s="41"/>
      <c r="K5" s="6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6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6"/>
    </row>
    <row r="8" spans="1:11" x14ac:dyDescent="0.3">
      <c r="A8" s="26" t="s">
        <v>1</v>
      </c>
      <c r="B8" s="3"/>
      <c r="C8" s="182">
        <f>'12 BHCollection TAG'!C8</f>
        <v>389</v>
      </c>
      <c r="D8" s="26"/>
      <c r="E8" s="3"/>
      <c r="F8" s="40"/>
      <c r="G8" s="1"/>
      <c r="H8" s="43"/>
      <c r="I8" s="106"/>
      <c r="J8" s="134" t="s">
        <v>2</v>
      </c>
      <c r="K8" s="183">
        <f>'12 BHCollection TAG'!K8</f>
        <v>116</v>
      </c>
    </row>
    <row r="9" spans="1:11" x14ac:dyDescent="0.3">
      <c r="A9" s="26" t="s">
        <v>3</v>
      </c>
      <c r="B9" s="3"/>
      <c r="C9" s="108">
        <f>I10/G10</f>
        <v>0.79316947565543072</v>
      </c>
      <c r="D9" s="26"/>
      <c r="E9" s="3"/>
      <c r="F9" s="43"/>
      <c r="G9" s="1"/>
      <c r="H9" s="43"/>
      <c r="I9" s="106"/>
      <c r="J9" s="43" t="s">
        <v>4</v>
      </c>
      <c r="K9" s="111">
        <f>G10/C8</f>
        <v>5.4910025706940875</v>
      </c>
    </row>
    <row r="10" spans="1:11" x14ac:dyDescent="0.3">
      <c r="A10" s="26" t="s">
        <v>5</v>
      </c>
      <c r="B10" s="3"/>
      <c r="C10" s="2"/>
      <c r="D10" s="15"/>
      <c r="E10" s="3"/>
      <c r="F10" s="43" t="s">
        <v>6</v>
      </c>
      <c r="G10" s="110">
        <f>SUM(G14:G22)</f>
        <v>2136</v>
      </c>
      <c r="H10" s="43"/>
      <c r="I10" s="110">
        <f>SUM(I14:I22)</f>
        <v>1694.21</v>
      </c>
      <c r="J10" s="42"/>
      <c r="K10" s="109">
        <f>SUM(K14:K22)</f>
        <v>125422.64753885999</v>
      </c>
    </row>
    <row r="11" spans="1:11" x14ac:dyDescent="0.3">
      <c r="A11" s="158" t="s">
        <v>7</v>
      </c>
      <c r="B11" s="159" t="s">
        <v>8</v>
      </c>
      <c r="C11" s="159" t="s">
        <v>9</v>
      </c>
      <c r="D11" s="159" t="s">
        <v>10</v>
      </c>
      <c r="E11" s="160" t="s">
        <v>11</v>
      </c>
      <c r="F11" s="161" t="s">
        <v>12</v>
      </c>
      <c r="G11" s="160" t="s">
        <v>13</v>
      </c>
      <c r="H11" s="162" t="s">
        <v>14</v>
      </c>
      <c r="I11" s="163" t="s">
        <v>15</v>
      </c>
      <c r="J11" s="164" t="s">
        <v>16</v>
      </c>
      <c r="K11" s="164" t="s">
        <v>17</v>
      </c>
    </row>
    <row r="12" spans="1:11" ht="52" x14ac:dyDescent="0.3">
      <c r="A12" s="50" t="s">
        <v>225</v>
      </c>
      <c r="B12" s="159" t="s">
        <v>18</v>
      </c>
      <c r="C12" s="159" t="s">
        <v>19</v>
      </c>
      <c r="D12" s="168" t="s">
        <v>20</v>
      </c>
      <c r="E12" s="160" t="s">
        <v>21</v>
      </c>
      <c r="F12" s="159" t="s">
        <v>22</v>
      </c>
      <c r="G12" s="169" t="s">
        <v>23</v>
      </c>
      <c r="H12" s="159" t="s">
        <v>123</v>
      </c>
      <c r="I12" s="170" t="s">
        <v>24</v>
      </c>
      <c r="J12" s="163" t="s">
        <v>25</v>
      </c>
      <c r="K12" s="171" t="s">
        <v>26</v>
      </c>
    </row>
    <row r="13" spans="1:11" x14ac:dyDescent="0.3">
      <c r="A13" s="117" t="s">
        <v>27</v>
      </c>
      <c r="B13" s="118"/>
      <c r="C13" s="119"/>
      <c r="D13" s="120"/>
      <c r="E13" s="120"/>
      <c r="F13" s="121"/>
      <c r="G13" s="122"/>
      <c r="H13" s="123"/>
      <c r="I13" s="124"/>
      <c r="J13" s="125"/>
      <c r="K13" s="126"/>
    </row>
    <row r="14" spans="1:11" ht="26" x14ac:dyDescent="0.3">
      <c r="A14" s="104" t="s">
        <v>235</v>
      </c>
      <c r="B14" s="107" t="s">
        <v>87</v>
      </c>
      <c r="C14" s="136" t="s">
        <v>284</v>
      </c>
      <c r="D14" s="103">
        <v>1</v>
      </c>
      <c r="E14" s="172">
        <f>D14*$C$8</f>
        <v>389</v>
      </c>
      <c r="F14" s="104">
        <v>1</v>
      </c>
      <c r="G14" s="173">
        <f>E14*F14</f>
        <v>389</v>
      </c>
      <c r="H14" s="104">
        <v>1</v>
      </c>
      <c r="I14" s="165">
        <f>IF((H14*G14)="","",(H14*G14))</f>
        <v>389</v>
      </c>
      <c r="J14" s="132">
        <f>'12 Est Prof Wage Rate'!$G$38</f>
        <v>74.030166000000008</v>
      </c>
      <c r="K14" s="167">
        <f>IF((J14*I14)="","",(J14*I14))</f>
        <v>28797.734574000002</v>
      </c>
    </row>
    <row r="15" spans="1:11" ht="26" x14ac:dyDescent="0.3">
      <c r="A15" s="104" t="s">
        <v>236</v>
      </c>
      <c r="B15" s="107" t="s">
        <v>237</v>
      </c>
      <c r="C15" s="136" t="s">
        <v>292</v>
      </c>
      <c r="D15" s="103">
        <v>1</v>
      </c>
      <c r="E15" s="172">
        <f t="shared" ref="E15:E22" si="0">D15*$C$8</f>
        <v>389</v>
      </c>
      <c r="F15" s="104">
        <v>1</v>
      </c>
      <c r="G15" s="173">
        <f t="shared" ref="G15:G22" si="1">E15*F15</f>
        <v>389</v>
      </c>
      <c r="H15" s="104">
        <v>2</v>
      </c>
      <c r="I15" s="165">
        <f t="shared" ref="I15:I22" si="2">IF((H15*G15)="","",(H15*G15))</f>
        <v>778</v>
      </c>
      <c r="J15" s="132">
        <f>'12 Est Prof Wage Rate'!$G$38</f>
        <v>74.030166000000008</v>
      </c>
      <c r="K15" s="167">
        <f t="shared" ref="K15:K22" si="3">IF((J15*I15)="","",(J15*I15))</f>
        <v>57595.469148000004</v>
      </c>
    </row>
    <row r="16" spans="1:11" x14ac:dyDescent="0.3">
      <c r="A16" s="117" t="s">
        <v>92</v>
      </c>
      <c r="B16" s="118"/>
      <c r="C16" s="119"/>
      <c r="D16" s="120"/>
      <c r="E16" s="120"/>
      <c r="F16" s="121"/>
      <c r="G16" s="122"/>
      <c r="H16" s="123"/>
      <c r="I16" s="124"/>
      <c r="J16" s="125"/>
      <c r="K16" s="126"/>
    </row>
    <row r="17" spans="1:11" ht="65" x14ac:dyDescent="0.3">
      <c r="A17" s="104" t="s">
        <v>227</v>
      </c>
      <c r="B17" s="115" t="s">
        <v>228</v>
      </c>
      <c r="C17" s="136" t="s">
        <v>288</v>
      </c>
      <c r="D17" s="103">
        <v>1</v>
      </c>
      <c r="E17" s="113">
        <f t="shared" ref="E17" si="4">D17*$K$8</f>
        <v>116</v>
      </c>
      <c r="F17" s="102">
        <v>1</v>
      </c>
      <c r="G17" s="165">
        <f t="shared" ref="G17" si="5">E17*F17</f>
        <v>116</v>
      </c>
      <c r="H17" s="166">
        <v>1</v>
      </c>
      <c r="I17" s="165">
        <f t="shared" ref="I17" si="6">IF((H17*G17)="","",(H17*G17))</f>
        <v>116</v>
      </c>
      <c r="J17" s="132">
        <f>'12 Est Prof Wage Rate'!$G$38</f>
        <v>74.030166000000008</v>
      </c>
      <c r="K17" s="167">
        <f t="shared" ref="K17" si="7">IF((J17*I17)="","",(J17*I17))</f>
        <v>8587.499256000001</v>
      </c>
    </row>
    <row r="18" spans="1:11" ht="26" x14ac:dyDescent="0.3">
      <c r="A18" s="136" t="s">
        <v>241</v>
      </c>
      <c r="B18" s="107" t="s">
        <v>102</v>
      </c>
      <c r="C18" s="136" t="s">
        <v>289</v>
      </c>
      <c r="D18" s="103">
        <v>1</v>
      </c>
      <c r="E18" s="172">
        <f>D18*$K$8</f>
        <v>116</v>
      </c>
      <c r="F18" s="104">
        <v>1</v>
      </c>
      <c r="G18" s="173">
        <f>E18*F18</f>
        <v>116</v>
      </c>
      <c r="H18" s="104">
        <v>0.17</v>
      </c>
      <c r="I18" s="165">
        <f>IF((H18*G18)="","",(H18*G18))</f>
        <v>19.720000000000002</v>
      </c>
      <c r="J18" s="132">
        <f>'12 Est Prof Wage Rate'!$G$38</f>
        <v>74.030166000000008</v>
      </c>
      <c r="K18" s="167">
        <f>IF((J18*I18)="","",(J18*I18))</f>
        <v>1459.8748735200004</v>
      </c>
    </row>
    <row r="19" spans="1:11" ht="39" x14ac:dyDescent="0.3">
      <c r="A19" s="104" t="s">
        <v>238</v>
      </c>
      <c r="B19" s="107" t="s">
        <v>239</v>
      </c>
      <c r="C19" s="136" t="s">
        <v>267</v>
      </c>
      <c r="D19" s="103">
        <v>1</v>
      </c>
      <c r="E19" s="172">
        <f t="shared" si="0"/>
        <v>389</v>
      </c>
      <c r="F19" s="104">
        <v>1</v>
      </c>
      <c r="G19" s="173">
        <f t="shared" si="1"/>
        <v>389</v>
      </c>
      <c r="H19" s="104">
        <v>0.25</v>
      </c>
      <c r="I19" s="165">
        <f t="shared" si="2"/>
        <v>97.25</v>
      </c>
      <c r="J19" s="132">
        <f>'12 Est Prof Wage Rate'!$G$38</f>
        <v>74.030166000000008</v>
      </c>
      <c r="K19" s="167">
        <f t="shared" si="3"/>
        <v>7199.4336435000005</v>
      </c>
    </row>
    <row r="20" spans="1:11" ht="26" x14ac:dyDescent="0.3">
      <c r="A20" s="136" t="s">
        <v>230</v>
      </c>
      <c r="B20" s="115" t="s">
        <v>243</v>
      </c>
      <c r="C20" s="136" t="s">
        <v>290</v>
      </c>
      <c r="D20" s="103">
        <v>1</v>
      </c>
      <c r="E20" s="172">
        <f>D20*$K$8</f>
        <v>116</v>
      </c>
      <c r="F20" s="104">
        <v>2</v>
      </c>
      <c r="G20" s="173">
        <f>E20*F20</f>
        <v>232</v>
      </c>
      <c r="H20" s="104">
        <v>0.5</v>
      </c>
      <c r="I20" s="165">
        <f>IF((H20*G20)="","",(H20*G20))</f>
        <v>116</v>
      </c>
      <c r="J20" s="132">
        <f>'12 Est Prof Wage Rate'!$G$38</f>
        <v>74.030166000000008</v>
      </c>
      <c r="K20" s="167">
        <f>IF((J20*I20)="","",(J20*I20))</f>
        <v>8587.499256000001</v>
      </c>
    </row>
    <row r="21" spans="1:11" ht="26" x14ac:dyDescent="0.3">
      <c r="A21" s="136" t="s">
        <v>242</v>
      </c>
      <c r="B21" s="107" t="s">
        <v>111</v>
      </c>
      <c r="C21" s="136" t="s">
        <v>293</v>
      </c>
      <c r="D21" s="103">
        <v>1</v>
      </c>
      <c r="E21" s="172">
        <f>D21*$K$8</f>
        <v>116</v>
      </c>
      <c r="F21" s="104">
        <v>1</v>
      </c>
      <c r="G21" s="173">
        <f>E21*F21</f>
        <v>116</v>
      </c>
      <c r="H21" s="104">
        <v>1</v>
      </c>
      <c r="I21" s="165">
        <f>IF((H21*G21)="","",(H21*G21))</f>
        <v>116</v>
      </c>
      <c r="J21" s="132">
        <f>'12 Est Prof Wage Rate'!$G$38</f>
        <v>74.030166000000008</v>
      </c>
      <c r="K21" s="167">
        <f>IF((J21*I21)="","",(J21*I21))</f>
        <v>8587.499256000001</v>
      </c>
    </row>
    <row r="22" spans="1:11" ht="39" x14ac:dyDescent="0.3">
      <c r="A22" s="104" t="s">
        <v>240</v>
      </c>
      <c r="B22" s="107" t="s">
        <v>149</v>
      </c>
      <c r="C22" s="136" t="s">
        <v>294</v>
      </c>
      <c r="D22" s="103">
        <v>1</v>
      </c>
      <c r="E22" s="172">
        <f t="shared" si="0"/>
        <v>389</v>
      </c>
      <c r="F22" s="104">
        <v>1</v>
      </c>
      <c r="G22" s="173">
        <f t="shared" si="1"/>
        <v>389</v>
      </c>
      <c r="H22" s="104">
        <v>0.16</v>
      </c>
      <c r="I22" s="165">
        <f t="shared" si="2"/>
        <v>62.24</v>
      </c>
      <c r="J22" s="132">
        <f>'12 Est Prof Wage Rate'!$G$38</f>
        <v>74.030166000000008</v>
      </c>
      <c r="K22" s="167">
        <f t="shared" si="3"/>
        <v>4607.6375318400005</v>
      </c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618B-F94E-4FBC-838A-A03F6F2A34A4}">
  <sheetPr codeName="Sheet9">
    <tabColor theme="7" tint="0.79998168889431442"/>
    <pageSetUpPr fitToPage="1"/>
  </sheetPr>
  <dimension ref="A1:O38"/>
  <sheetViews>
    <sheetView zoomScale="80" zoomScaleNormal="80" workbookViewId="0">
      <selection activeCell="G3" sqref="G3"/>
    </sheetView>
  </sheetViews>
  <sheetFormatPr defaultColWidth="9.453125" defaultRowHeight="15.5" x14ac:dyDescent="0.35"/>
  <cols>
    <col min="1" max="1" width="25.54296875" style="74" customWidth="1"/>
    <col min="2" max="2" width="15.54296875" style="74" customWidth="1"/>
    <col min="3" max="3" width="13.81640625" style="13" customWidth="1"/>
    <col min="4" max="4" width="12.54296875" style="64" customWidth="1"/>
    <col min="5" max="5" width="14.81640625" style="65" customWidth="1"/>
    <col min="6" max="7" width="12.54296875" style="66" customWidth="1"/>
    <col min="8" max="8" width="11.54296875" style="67" customWidth="1"/>
    <col min="9" max="9" width="11.54296875" style="66" customWidth="1"/>
    <col min="10" max="10" width="11.54296875" style="68" customWidth="1"/>
    <col min="11" max="11" width="11.54296875" style="69" customWidth="1"/>
    <col min="12" max="12" width="11.453125" style="70" bestFit="1" customWidth="1"/>
    <col min="13" max="16384" width="9.453125" style="1"/>
  </cols>
  <sheetData>
    <row r="1" spans="1:12" x14ac:dyDescent="0.3">
      <c r="A1" s="57" t="str">
        <f>'12 BHCollection EA REDA'!A1</f>
        <v>RURAL BUSINESS COOPERATIVE SERVICE</v>
      </c>
      <c r="B1" s="57"/>
      <c r="C1" s="58"/>
      <c r="D1" s="58"/>
      <c r="E1" s="59"/>
      <c r="F1" s="58"/>
      <c r="G1" s="58"/>
      <c r="H1" s="58"/>
      <c r="I1" s="58"/>
      <c r="J1" s="58"/>
      <c r="K1" s="1"/>
      <c r="L1" s="1"/>
    </row>
    <row r="2" spans="1:12" ht="20.149999999999999" customHeight="1" x14ac:dyDescent="0.3">
      <c r="A2" s="57" t="str">
        <f>'12 BHCollection EA REDA'!A2</f>
        <v>RURAL ENERGY FOR AMERICA PROGRAM</v>
      </c>
      <c r="B2" s="57"/>
      <c r="C2" s="58"/>
      <c r="D2" s="61"/>
      <c r="E2" s="62"/>
      <c r="F2" s="58"/>
      <c r="G2" s="58"/>
      <c r="H2" s="58"/>
      <c r="I2" s="58"/>
      <c r="J2" s="58"/>
      <c r="K2" s="1"/>
      <c r="L2" s="1"/>
    </row>
    <row r="3" spans="1:12" ht="20.149999999999999" customHeight="1" x14ac:dyDescent="0.3">
      <c r="A3" s="57" t="str">
        <f>'12 BHCollection EA REDA'!A3</f>
        <v>ENERGY AUDIT (EA) AND RENEWABLE ENERGY DEVELOPMENT ASSITANCE (REDA)</v>
      </c>
      <c r="B3" s="57"/>
      <c r="C3" s="58"/>
      <c r="D3" s="61"/>
      <c r="E3" s="62"/>
      <c r="F3" s="58"/>
      <c r="G3" s="58"/>
      <c r="H3" s="58"/>
      <c r="I3" s="58"/>
      <c r="J3" s="58"/>
      <c r="K3" s="1"/>
      <c r="L3" s="1"/>
    </row>
    <row r="4" spans="1:12" ht="20.149999999999999" customHeight="1" x14ac:dyDescent="0.3">
      <c r="A4" s="57" t="str">
        <f>'12 BHCollection RES-EEI&lt;80K'!A3</f>
        <v>RENEWABLE ENERGY SYSTEM (RES) AND ENERGY EFFICIENCY IMPROVEMENTS (EEI) - &lt;$80K</v>
      </c>
      <c r="B4" s="57"/>
      <c r="C4" s="58"/>
      <c r="D4" s="61"/>
      <c r="E4" s="62"/>
      <c r="F4" s="58"/>
      <c r="G4" s="58"/>
      <c r="H4" s="58"/>
      <c r="I4" s="58"/>
      <c r="J4" s="58"/>
      <c r="K4" s="1"/>
      <c r="L4" s="1"/>
    </row>
    <row r="5" spans="1:12" ht="20.149999999999999" customHeight="1" x14ac:dyDescent="0.3">
      <c r="A5" s="57" t="str">
        <f>'12 BHCollection RES-EEI 80&gt;&lt;200'!A3</f>
        <v>RENEWABLE ENERGY SYSTEM (RES) AND ENERGY EFFICIENCY IMPROVEMENTS (EEI) - $80K&gt; &lt;$200K</v>
      </c>
      <c r="B5" s="57"/>
      <c r="C5" s="58"/>
      <c r="D5" s="61"/>
      <c r="E5" s="62"/>
      <c r="F5" s="58"/>
      <c r="G5" s="58"/>
      <c r="H5" s="58"/>
      <c r="I5" s="58"/>
      <c r="J5" s="58"/>
      <c r="K5" s="1"/>
      <c r="L5" s="1"/>
    </row>
    <row r="6" spans="1:12" ht="20.149999999999999" customHeight="1" x14ac:dyDescent="0.3">
      <c r="A6" s="57" t="str">
        <f>'12 BHCollection RES-EEI &gt;200'!A3</f>
        <v>RENEWABLE ENERGY SYSTEM (RES) AND ENERGY EFFICIENCY IMPROVEMENTS (EEI) - &gt;$200K</v>
      </c>
      <c r="B6" s="57"/>
      <c r="C6" s="58"/>
      <c r="D6" s="61"/>
      <c r="E6" s="62"/>
      <c r="F6" s="58"/>
      <c r="G6" s="58"/>
      <c r="H6" s="58"/>
      <c r="I6" s="58"/>
      <c r="J6" s="58"/>
      <c r="K6" s="1"/>
      <c r="L6" s="1"/>
    </row>
    <row r="7" spans="1:12" x14ac:dyDescent="0.3">
      <c r="A7" s="57" t="str">
        <f>'12 BHCollection EA REDA'!A4</f>
        <v>INFORMATION COLLECTION BURDEN HOURS</v>
      </c>
      <c r="B7" s="57"/>
      <c r="C7" s="58"/>
      <c r="D7" s="61"/>
      <c r="E7" s="62"/>
      <c r="F7" s="58"/>
      <c r="G7" s="58"/>
      <c r="H7" s="58"/>
      <c r="I7" s="58"/>
      <c r="J7" s="58"/>
      <c r="K7" s="1"/>
      <c r="L7" s="1"/>
    </row>
    <row r="8" spans="1:12" x14ac:dyDescent="0.3">
      <c r="A8" s="57" t="str">
        <f>'12 BHCollection EA REDA'!A5</f>
        <v>OMB # 0570 - 0067</v>
      </c>
      <c r="B8" s="57"/>
      <c r="C8" s="58"/>
      <c r="D8" s="61"/>
      <c r="E8" s="62"/>
      <c r="F8" s="58"/>
      <c r="G8" s="58"/>
      <c r="H8" s="58"/>
      <c r="I8" s="58"/>
      <c r="J8" s="58"/>
      <c r="K8" s="1"/>
      <c r="L8" s="1"/>
    </row>
    <row r="9" spans="1:12" x14ac:dyDescent="0.3">
      <c r="A9" s="187">
        <f>'12 BHCollection EA REDA'!A6</f>
        <v>45575</v>
      </c>
      <c r="B9" s="63"/>
      <c r="C9" s="58"/>
      <c r="D9" s="61"/>
      <c r="E9" s="62"/>
      <c r="F9" s="58"/>
      <c r="G9" s="58"/>
      <c r="H9" s="58"/>
      <c r="I9" s="58"/>
      <c r="J9" s="58"/>
      <c r="K9" s="1"/>
      <c r="L9" s="1"/>
    </row>
    <row r="10" spans="1:12" x14ac:dyDescent="0.3">
      <c r="A10" s="63"/>
      <c r="B10" s="63"/>
      <c r="C10" s="58"/>
      <c r="D10" s="61"/>
      <c r="E10" s="62"/>
      <c r="F10" s="58"/>
      <c r="G10" s="58"/>
      <c r="H10" s="1"/>
      <c r="I10" s="1"/>
      <c r="J10" s="1"/>
      <c r="K10" s="1"/>
      <c r="L10" s="1"/>
    </row>
    <row r="11" spans="1:12" x14ac:dyDescent="0.3">
      <c r="A11" s="137" t="s">
        <v>28</v>
      </c>
      <c r="B11" s="63"/>
      <c r="C11" s="58"/>
      <c r="D11" s="61"/>
      <c r="E11" s="62"/>
      <c r="F11" s="58"/>
      <c r="G11" s="58"/>
      <c r="H11" s="1"/>
      <c r="I11" s="1"/>
      <c r="J11" s="1"/>
      <c r="K11" s="1"/>
      <c r="L11" s="1"/>
    </row>
    <row r="12" spans="1:12" s="12" customFormat="1" x14ac:dyDescent="0.3">
      <c r="A12" s="71" t="s">
        <v>29</v>
      </c>
      <c r="B12" s="73"/>
      <c r="C12" s="138"/>
      <c r="D12" s="139"/>
      <c r="E12" s="140"/>
      <c r="F12" s="138"/>
      <c r="G12" s="138"/>
    </row>
    <row r="13" spans="1:12" s="12" customFormat="1" x14ac:dyDescent="0.3">
      <c r="A13" s="145" t="s">
        <v>30</v>
      </c>
      <c r="B13" s="81" t="s">
        <v>31</v>
      </c>
      <c r="C13" s="138"/>
      <c r="D13" s="139"/>
      <c r="E13" s="140"/>
      <c r="F13" s="138"/>
      <c r="G13" s="138"/>
    </row>
    <row r="14" spans="1:12" s="12" customFormat="1" x14ac:dyDescent="0.3">
      <c r="A14" s="146" t="s">
        <v>124</v>
      </c>
      <c r="B14" s="81"/>
      <c r="C14" s="138"/>
      <c r="D14" s="139"/>
      <c r="E14" s="140"/>
      <c r="F14" s="138"/>
      <c r="G14" s="138"/>
    </row>
    <row r="15" spans="1:12" s="12" customFormat="1" x14ac:dyDescent="0.3">
      <c r="A15" s="146" t="s">
        <v>32</v>
      </c>
      <c r="B15" s="81"/>
      <c r="C15" s="138"/>
      <c r="D15" s="139"/>
      <c r="E15" s="140"/>
      <c r="F15" s="138"/>
      <c r="G15" s="138"/>
    </row>
    <row r="16" spans="1:12" s="12" customFormat="1" x14ac:dyDescent="0.3">
      <c r="A16" s="146" t="s">
        <v>33</v>
      </c>
      <c r="B16" s="81"/>
      <c r="C16" s="138"/>
      <c r="D16" s="139"/>
      <c r="E16" s="140"/>
      <c r="F16" s="138"/>
      <c r="G16" s="138"/>
    </row>
    <row r="17" spans="1:15" s="12" customFormat="1" x14ac:dyDescent="0.3">
      <c r="A17" s="146" t="s">
        <v>34</v>
      </c>
      <c r="B17" s="81"/>
      <c r="C17" s="138"/>
      <c r="D17" s="139"/>
      <c r="E17" s="140"/>
      <c r="F17" s="138"/>
      <c r="G17" s="138"/>
    </row>
    <row r="18" spans="1:15" s="12" customFormat="1" x14ac:dyDescent="0.3">
      <c r="A18" s="71" t="s">
        <v>35</v>
      </c>
      <c r="B18" s="81"/>
      <c r="C18" s="138"/>
      <c r="D18" s="139"/>
      <c r="E18" s="140"/>
      <c r="F18" s="138"/>
      <c r="G18" s="138"/>
    </row>
    <row r="19" spans="1:15" s="12" customFormat="1" x14ac:dyDescent="0.3">
      <c r="A19" s="145" t="s">
        <v>30</v>
      </c>
      <c r="B19" s="80" t="s">
        <v>36</v>
      </c>
      <c r="C19" s="138"/>
      <c r="D19" s="139"/>
      <c r="E19" s="140"/>
      <c r="F19" s="138"/>
      <c r="G19" s="138"/>
    </row>
    <row r="20" spans="1:15" s="12" customFormat="1" x14ac:dyDescent="0.3">
      <c r="A20" s="146" t="s">
        <v>37</v>
      </c>
      <c r="B20" s="81"/>
      <c r="C20" s="138"/>
      <c r="D20" s="139"/>
      <c r="E20" s="140"/>
      <c r="F20" s="138"/>
      <c r="G20" s="138"/>
    </row>
    <row r="21" spans="1:15" s="12" customFormat="1" x14ac:dyDescent="0.3">
      <c r="A21" s="146" t="s">
        <v>295</v>
      </c>
      <c r="B21" s="81"/>
      <c r="C21" s="138"/>
      <c r="D21" s="139"/>
      <c r="E21" s="140"/>
      <c r="F21" s="138"/>
      <c r="G21" s="138"/>
    </row>
    <row r="22" spans="1:15" s="12" customFormat="1" x14ac:dyDescent="0.3">
      <c r="A22" s="146" t="s">
        <v>65</v>
      </c>
      <c r="B22" s="81"/>
      <c r="C22" s="138"/>
      <c r="D22" s="188">
        <v>0.29699999999999999</v>
      </c>
      <c r="E22" s="140"/>
      <c r="F22" s="138"/>
      <c r="G22" s="138"/>
    </row>
    <row r="23" spans="1:15" s="12" customFormat="1" x14ac:dyDescent="0.3">
      <c r="A23" s="71" t="s">
        <v>38</v>
      </c>
      <c r="B23" s="81"/>
      <c r="C23" s="138"/>
      <c r="D23" s="105"/>
      <c r="E23" s="140"/>
      <c r="F23" s="138"/>
      <c r="G23" s="138"/>
    </row>
    <row r="24" spans="1:15" s="12" customFormat="1" x14ac:dyDescent="0.3">
      <c r="A24" s="146" t="s">
        <v>39</v>
      </c>
      <c r="B24" s="81"/>
      <c r="C24" s="138"/>
      <c r="D24" s="105"/>
      <c r="E24" s="140"/>
      <c r="F24" s="138"/>
      <c r="G24" s="138"/>
    </row>
    <row r="25" spans="1:15" s="12" customFormat="1" x14ac:dyDescent="0.3">
      <c r="A25" s="146"/>
      <c r="B25" s="81"/>
      <c r="C25" s="138"/>
      <c r="D25" s="105"/>
      <c r="E25" s="140"/>
      <c r="F25" s="138"/>
      <c r="G25" s="138"/>
    </row>
    <row r="26" spans="1:15" s="12" customFormat="1" x14ac:dyDescent="0.3">
      <c r="A26" s="71" t="s">
        <v>5</v>
      </c>
      <c r="B26" s="73"/>
      <c r="C26" s="138"/>
      <c r="D26" s="139"/>
      <c r="E26" s="140"/>
      <c r="F26" s="138"/>
      <c r="G26" s="138"/>
    </row>
    <row r="27" spans="1:15" s="12" customFormat="1" x14ac:dyDescent="0.3">
      <c r="A27" s="147" t="s">
        <v>40</v>
      </c>
      <c r="B27" s="148" t="s">
        <v>8</v>
      </c>
      <c r="C27" s="149" t="s">
        <v>41</v>
      </c>
      <c r="D27" s="149" t="s">
        <v>10</v>
      </c>
      <c r="E27" s="150" t="s">
        <v>42</v>
      </c>
      <c r="F27" s="149" t="s">
        <v>12</v>
      </c>
      <c r="G27" s="149" t="s">
        <v>13</v>
      </c>
      <c r="H27" s="141"/>
      <c r="I27" s="138"/>
      <c r="J27" s="142"/>
      <c r="K27" s="143"/>
      <c r="L27" s="144"/>
    </row>
    <row r="28" spans="1:15" ht="63" x14ac:dyDescent="0.3">
      <c r="A28" s="75" t="s">
        <v>43</v>
      </c>
      <c r="B28" s="75" t="s">
        <v>44</v>
      </c>
      <c r="C28" s="75" t="s">
        <v>45</v>
      </c>
      <c r="D28" s="151" t="s">
        <v>46</v>
      </c>
      <c r="E28" s="152" t="s">
        <v>47</v>
      </c>
      <c r="F28" s="75" t="s">
        <v>48</v>
      </c>
      <c r="G28" s="151" t="s">
        <v>49</v>
      </c>
    </row>
    <row r="29" spans="1:15" s="20" customFormat="1" ht="46.5" x14ac:dyDescent="0.3">
      <c r="A29" s="76" t="s">
        <v>125</v>
      </c>
      <c r="B29" s="135" t="s">
        <v>126</v>
      </c>
      <c r="C29" s="78">
        <v>43.35</v>
      </c>
      <c r="D29" s="153">
        <f>IF(C29=0,"",(C29*$D$22))</f>
        <v>12.87495</v>
      </c>
      <c r="E29" s="153">
        <f>IF(SUM(C29:D29)=0,"",SUM(C29:D29))</f>
        <v>56.22495</v>
      </c>
      <c r="F29" s="199">
        <v>0.4</v>
      </c>
      <c r="G29" s="153">
        <f>IF(E29="","",(E29*F29))</f>
        <v>22.489980000000003</v>
      </c>
      <c r="H29" s="67"/>
      <c r="I29" s="66"/>
      <c r="J29" s="68"/>
      <c r="K29" s="69"/>
      <c r="L29" s="70"/>
      <c r="M29" s="1"/>
      <c r="N29" s="1"/>
      <c r="O29" s="1"/>
    </row>
    <row r="30" spans="1:15" ht="46.5" x14ac:dyDescent="0.3">
      <c r="A30" s="76" t="s">
        <v>128</v>
      </c>
      <c r="B30" s="135" t="s">
        <v>127</v>
      </c>
      <c r="C30" s="78">
        <v>66.23</v>
      </c>
      <c r="D30" s="153">
        <f>IF(C30=0,"",(C30*$D$22))</f>
        <v>19.670310000000001</v>
      </c>
      <c r="E30" s="153">
        <f>IF(SUM(C30:D30)=0,"",SUM(C30:D30))</f>
        <v>85.900310000000005</v>
      </c>
      <c r="F30" s="199">
        <v>0.6</v>
      </c>
      <c r="G30" s="153">
        <f>IF(E30="","",(E30*F30))</f>
        <v>51.540185999999999</v>
      </c>
    </row>
    <row r="31" spans="1:15" x14ac:dyDescent="0.3">
      <c r="A31" s="76"/>
      <c r="B31" s="135"/>
      <c r="C31" s="78"/>
      <c r="D31" s="153"/>
      <c r="E31" s="153"/>
      <c r="F31" s="79"/>
      <c r="G31" s="153"/>
    </row>
    <row r="32" spans="1:15" x14ac:dyDescent="0.3">
      <c r="A32" s="76"/>
      <c r="B32" s="135"/>
      <c r="C32" s="78"/>
      <c r="D32" s="153"/>
      <c r="E32" s="153"/>
      <c r="F32" s="79"/>
      <c r="G32" s="153"/>
    </row>
    <row r="33" spans="1:12" x14ac:dyDescent="0.3">
      <c r="A33" s="76"/>
      <c r="B33" s="135"/>
      <c r="C33" s="78"/>
      <c r="D33" s="153"/>
      <c r="E33" s="153"/>
      <c r="F33" s="79"/>
      <c r="G33" s="153"/>
    </row>
    <row r="34" spans="1:12" x14ac:dyDescent="0.3">
      <c r="A34" s="76"/>
      <c r="B34" s="135"/>
      <c r="C34" s="78"/>
      <c r="D34" s="153"/>
      <c r="E34" s="153"/>
      <c r="F34" s="79"/>
      <c r="G34" s="153"/>
    </row>
    <row r="35" spans="1:12" x14ac:dyDescent="0.3">
      <c r="A35" s="76"/>
      <c r="B35" s="135"/>
      <c r="C35" s="78"/>
      <c r="D35" s="153"/>
      <c r="E35" s="153"/>
      <c r="F35" s="79"/>
      <c r="G35" s="153"/>
    </row>
    <row r="36" spans="1:12" x14ac:dyDescent="0.3">
      <c r="A36" s="76"/>
      <c r="B36" s="135"/>
      <c r="C36" s="78"/>
      <c r="D36" s="153"/>
      <c r="E36" s="153"/>
      <c r="F36" s="79"/>
      <c r="G36" s="153"/>
    </row>
    <row r="37" spans="1:12" x14ac:dyDescent="0.3">
      <c r="A37" s="76"/>
      <c r="B37" s="135"/>
      <c r="C37" s="78"/>
      <c r="D37" s="153"/>
      <c r="E37" s="153"/>
      <c r="F37" s="79"/>
      <c r="G37" s="153"/>
    </row>
    <row r="38" spans="1:12" x14ac:dyDescent="0.3">
      <c r="A38" s="82" t="s">
        <v>6</v>
      </c>
      <c r="B38" s="135"/>
      <c r="C38" s="78"/>
      <c r="D38" s="78" t="str">
        <f>IF(C38=0,"",(C38*#REF!))</f>
        <v/>
      </c>
      <c r="E38" s="77"/>
      <c r="F38" s="83">
        <f>SUM(F29:F37)</f>
        <v>1</v>
      </c>
      <c r="G38" s="154">
        <f>SUM(G29:G37)</f>
        <v>74.030166000000008</v>
      </c>
      <c r="H38" s="58"/>
      <c r="I38" s="58"/>
      <c r="J38" s="72"/>
      <c r="K38" s="60"/>
      <c r="L38" s="60"/>
    </row>
  </sheetData>
  <hyperlinks>
    <hyperlink ref="B13" r:id="rId1" xr:uid="{C05DE6FD-DB4E-4765-88D9-2C06C6AB61C4}"/>
    <hyperlink ref="B19" r:id="rId2" xr:uid="{894EEF33-8CEF-4B09-AFFD-D3BB746DB7E6}"/>
  </hyperlinks>
  <printOptions horizontalCentered="1"/>
  <pageMargins left="0.25" right="0.25" top="0.25" bottom="0.25" header="0.5" footer="0.5"/>
  <pageSetup scale="87" fitToHeight="20" orientation="landscape" horizontalDpi="4294967292" verticalDpi="300" r:id="rId3"/>
  <headerFooter alignWithMargins="0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71900-83E7-4C92-8684-BFAE3880A214}">
  <sheetPr codeName="Sheet11">
    <tabColor theme="8" tint="0.79998168889431442"/>
    <pageSetUpPr fitToPage="1"/>
  </sheetPr>
  <dimension ref="A1:K39"/>
  <sheetViews>
    <sheetView zoomScaleNormal="100" workbookViewId="0">
      <pane ySplit="22" topLeftCell="A23" activePane="bottomLeft" state="frozen"/>
      <selection pane="bottomLeft" activeCell="K27" sqref="K27"/>
    </sheetView>
  </sheetViews>
  <sheetFormatPr defaultRowHeight="12.5" x14ac:dyDescent="0.25"/>
  <cols>
    <col min="1" max="1" width="30.54296875" style="30" customWidth="1"/>
    <col min="2" max="3" width="8.54296875" style="29" customWidth="1"/>
    <col min="4" max="4" width="10.54296875" style="29" customWidth="1"/>
    <col min="5" max="5" width="9.54296875" style="37" customWidth="1"/>
    <col min="6" max="6" width="9" style="37" bestFit="1" customWidth="1"/>
    <col min="7" max="7" width="8.7265625" style="37"/>
    <col min="8" max="8" width="8.7265625" style="96"/>
    <col min="9" max="9" width="12.54296875" style="87" customWidth="1"/>
    <col min="10" max="10" width="9.81640625" style="86" customWidth="1"/>
    <col min="11" max="11" width="12.6328125" style="99" customWidth="1"/>
  </cols>
  <sheetData>
    <row r="1" spans="1:11" ht="13" x14ac:dyDescent="0.25">
      <c r="A1" s="35" t="str">
        <f>'12 BHCollection EA REDA'!A1</f>
        <v>RURAL BUSINESS COOPERATIVE SERVICE</v>
      </c>
      <c r="B1" s="36"/>
      <c r="C1" s="36"/>
      <c r="D1" s="36"/>
      <c r="E1" s="47"/>
      <c r="F1" s="47"/>
      <c r="G1" s="47"/>
      <c r="H1" s="90"/>
      <c r="I1" s="47"/>
      <c r="J1" s="47"/>
      <c r="K1" s="47"/>
    </row>
    <row r="2" spans="1:11" ht="13" x14ac:dyDescent="0.25">
      <c r="A2" s="35" t="str">
        <f>'12 BHCollection EA REDA'!A2</f>
        <v>RURAL ENERGY FOR AMERICA PROGRAM</v>
      </c>
      <c r="B2" s="36"/>
      <c r="C2" s="36"/>
      <c r="D2" s="36"/>
      <c r="E2" s="47"/>
      <c r="F2" s="47"/>
      <c r="G2" s="47"/>
      <c r="H2" s="90"/>
      <c r="I2" s="47"/>
      <c r="J2" s="47"/>
      <c r="K2" s="47"/>
    </row>
    <row r="3" spans="1:11" ht="13" x14ac:dyDescent="0.25">
      <c r="A3" s="35" t="str">
        <f>'12 BHCollection RES-EEI&lt;80K'!A3</f>
        <v>RENEWABLE ENERGY SYSTEM (RES) AND ENERGY EFFICIENCY IMPROVEMENTS (EEI) - &lt;$80K</v>
      </c>
      <c r="B3" s="36"/>
      <c r="C3" s="36"/>
      <c r="D3" s="36"/>
      <c r="E3" s="47"/>
      <c r="F3" s="47"/>
      <c r="G3" s="47"/>
      <c r="H3" s="90"/>
      <c r="I3" s="47"/>
      <c r="J3" s="47"/>
      <c r="K3" s="47"/>
    </row>
    <row r="4" spans="1:11" ht="13" x14ac:dyDescent="0.25">
      <c r="A4" s="35" t="str">
        <f>'12 BHCollection EA REDA'!A4</f>
        <v>INFORMATION COLLECTION BURDEN HOURS</v>
      </c>
      <c r="B4" s="36"/>
      <c r="C4" s="36"/>
      <c r="D4" s="36"/>
      <c r="E4" s="47"/>
      <c r="F4" s="47"/>
      <c r="G4" s="47"/>
      <c r="H4" s="90"/>
      <c r="I4" s="47"/>
      <c r="J4" s="47"/>
      <c r="K4" s="47"/>
    </row>
    <row r="5" spans="1:11" ht="13" x14ac:dyDescent="0.25">
      <c r="A5" s="35" t="str">
        <f>'12 BHCollection EA REDA'!A5</f>
        <v>OMB # 0570 - 0067</v>
      </c>
      <c r="B5" s="36"/>
      <c r="C5" s="36"/>
      <c r="D5" s="36"/>
      <c r="E5" s="47"/>
      <c r="F5" s="47"/>
      <c r="G5" s="47"/>
      <c r="H5" s="90"/>
      <c r="I5" s="47"/>
      <c r="J5" s="47"/>
      <c r="K5" s="47"/>
    </row>
    <row r="6" spans="1:11" ht="13" x14ac:dyDescent="0.25">
      <c r="A6" s="186">
        <f>'12 BHCollection EA REDA'!A6</f>
        <v>45575</v>
      </c>
      <c r="B6" s="36"/>
      <c r="C6" s="36"/>
      <c r="D6" s="36"/>
      <c r="E6" s="47"/>
      <c r="F6" s="47"/>
      <c r="G6" s="47"/>
      <c r="H6" s="90"/>
      <c r="I6" s="47"/>
      <c r="J6" s="47"/>
      <c r="K6" s="47"/>
    </row>
    <row r="7" spans="1:11" x14ac:dyDescent="0.25">
      <c r="A7" s="33"/>
      <c r="B7" s="32"/>
      <c r="C7" s="32"/>
      <c r="D7" s="32"/>
      <c r="E7" s="48"/>
      <c r="F7" s="48"/>
      <c r="G7" s="48"/>
      <c r="H7" s="91"/>
      <c r="I7" s="48"/>
      <c r="J7" s="32"/>
      <c r="K7" s="98"/>
    </row>
    <row r="8" spans="1:11" ht="13" x14ac:dyDescent="0.25">
      <c r="A8" s="31" t="s">
        <v>66</v>
      </c>
      <c r="B8" s="25"/>
      <c r="C8" s="85"/>
      <c r="D8" s="32"/>
      <c r="E8" s="48"/>
      <c r="F8" s="48"/>
      <c r="G8" s="48"/>
      <c r="H8" s="91"/>
      <c r="I8" s="48"/>
      <c r="J8" s="32"/>
      <c r="K8" s="98"/>
    </row>
    <row r="9" spans="1:11" ht="13" x14ac:dyDescent="0.25">
      <c r="A9" s="31" t="s">
        <v>67</v>
      </c>
      <c r="B9" s="85" t="s">
        <v>68</v>
      </c>
      <c r="C9" s="85"/>
      <c r="D9" s="32"/>
      <c r="E9" s="48"/>
      <c r="F9" s="48"/>
      <c r="G9" s="48"/>
      <c r="H9" s="91"/>
      <c r="I9" s="48"/>
      <c r="J9" s="32"/>
      <c r="K9" s="98"/>
    </row>
    <row r="10" spans="1:11" ht="13" x14ac:dyDescent="0.25">
      <c r="A10" s="31" t="s">
        <v>69</v>
      </c>
      <c r="B10" s="25"/>
      <c r="C10" s="85"/>
      <c r="D10" s="32"/>
      <c r="E10" s="48"/>
      <c r="F10" s="48"/>
      <c r="G10" s="48"/>
      <c r="H10" s="91"/>
      <c r="I10" s="48"/>
      <c r="J10" s="32"/>
      <c r="K10" s="98"/>
    </row>
    <row r="11" spans="1:11" ht="13" x14ac:dyDescent="0.25">
      <c r="A11" s="31" t="s">
        <v>70</v>
      </c>
      <c r="B11" s="25"/>
      <c r="C11" s="85"/>
      <c r="D11" s="32"/>
      <c r="E11" s="48"/>
      <c r="F11" s="48"/>
      <c r="G11" s="48"/>
      <c r="H11" s="91"/>
      <c r="I11" s="48"/>
      <c r="J11" s="32"/>
      <c r="K11" s="98"/>
    </row>
    <row r="12" spans="1:11" ht="13" x14ac:dyDescent="0.25">
      <c r="A12" s="31"/>
      <c r="B12" s="25"/>
      <c r="C12" s="85"/>
      <c r="D12" s="32"/>
      <c r="E12" s="48"/>
      <c r="F12" s="48"/>
      <c r="G12" s="48"/>
      <c r="H12" s="91"/>
      <c r="I12" s="48"/>
      <c r="J12" s="32"/>
      <c r="K12" s="98"/>
    </row>
    <row r="13" spans="1:11" ht="13" x14ac:dyDescent="0.25">
      <c r="A13" s="31" t="s">
        <v>71</v>
      </c>
      <c r="B13" s="25"/>
      <c r="C13" s="85"/>
      <c r="D13" s="32"/>
      <c r="E13" s="48"/>
      <c r="F13" s="48"/>
      <c r="G13" s="48"/>
      <c r="H13" s="91"/>
      <c r="I13" s="48"/>
      <c r="J13" s="32"/>
      <c r="K13" s="98"/>
    </row>
    <row r="14" spans="1:11" ht="13" x14ac:dyDescent="0.25">
      <c r="A14" s="31" t="s">
        <v>296</v>
      </c>
      <c r="B14" s="25"/>
      <c r="C14" s="85"/>
      <c r="D14" s="32"/>
      <c r="E14" s="48"/>
      <c r="F14" s="48"/>
      <c r="G14" s="48"/>
      <c r="H14" s="91"/>
      <c r="I14" s="48"/>
      <c r="J14" s="32"/>
      <c r="K14" s="98"/>
    </row>
    <row r="15" spans="1:11" ht="13" x14ac:dyDescent="0.25">
      <c r="A15" s="31"/>
      <c r="B15" s="25"/>
      <c r="C15" s="85"/>
      <c r="D15" s="32"/>
      <c r="E15" s="48"/>
      <c r="F15" s="48"/>
      <c r="G15" s="48"/>
      <c r="H15" s="91"/>
      <c r="I15" s="48"/>
      <c r="J15" s="32"/>
      <c r="K15" s="98"/>
    </row>
    <row r="16" spans="1:11" ht="13" x14ac:dyDescent="0.25">
      <c r="A16" s="31" t="s">
        <v>72</v>
      </c>
      <c r="B16" s="25"/>
      <c r="C16" s="85"/>
      <c r="D16" s="32"/>
      <c r="E16" s="48"/>
      <c r="F16" s="48"/>
      <c r="G16" s="48"/>
      <c r="H16" s="91"/>
      <c r="I16" s="48"/>
      <c r="J16" s="32"/>
      <c r="K16" s="98"/>
    </row>
    <row r="17" spans="1:11" ht="13" x14ac:dyDescent="0.25">
      <c r="A17" s="31" t="s">
        <v>73</v>
      </c>
      <c r="B17" s="25"/>
      <c r="C17" s="85"/>
      <c r="D17" s="32"/>
      <c r="E17" s="48"/>
      <c r="F17" s="48"/>
      <c r="G17" s="48"/>
      <c r="H17" s="91"/>
      <c r="I17" s="48"/>
      <c r="J17" s="32"/>
      <c r="K17" s="98"/>
    </row>
    <row r="18" spans="1:11" ht="13" x14ac:dyDescent="0.25">
      <c r="A18" s="31"/>
      <c r="B18" s="25"/>
      <c r="C18" s="85"/>
      <c r="D18" s="32"/>
      <c r="E18" s="48"/>
      <c r="F18" s="48"/>
      <c r="G18" s="48"/>
      <c r="H18" s="91"/>
      <c r="I18" s="48"/>
      <c r="J18" s="32"/>
      <c r="K18" s="98"/>
    </row>
    <row r="19" spans="1:11" ht="13" x14ac:dyDescent="0.25">
      <c r="A19" s="31" t="s">
        <v>74</v>
      </c>
      <c r="B19" s="25" t="s">
        <v>50</v>
      </c>
      <c r="C19" s="25"/>
      <c r="D19" s="32"/>
      <c r="E19" s="48"/>
      <c r="F19" s="84"/>
      <c r="G19" s="84"/>
      <c r="H19" s="92"/>
      <c r="I19" s="84"/>
      <c r="J19" s="32"/>
      <c r="K19" s="84">
        <v>0.36249999999999999</v>
      </c>
    </row>
    <row r="20" spans="1:11" ht="13" x14ac:dyDescent="0.25">
      <c r="A20" s="31"/>
      <c r="B20" s="25"/>
      <c r="C20" s="32"/>
      <c r="D20" s="32"/>
      <c r="E20" s="48"/>
      <c r="F20" s="84"/>
      <c r="G20" s="48"/>
      <c r="H20" s="91"/>
      <c r="I20" s="48"/>
      <c r="J20" s="32"/>
      <c r="K20" s="98"/>
    </row>
    <row r="21" spans="1:11" ht="13" x14ac:dyDescent="0.25">
      <c r="A21" s="28" t="s">
        <v>51</v>
      </c>
      <c r="B21" s="34"/>
      <c r="C21" s="34"/>
      <c r="D21" s="34"/>
      <c r="E21" s="38"/>
      <c r="F21" s="39"/>
      <c r="G21" s="49" t="s">
        <v>52</v>
      </c>
      <c r="H21" s="93">
        <f>H23+H27+H32+H36</f>
        <v>22.75</v>
      </c>
      <c r="I21" s="49">
        <f>I23+I27+I32+I36</f>
        <v>1494.9713551682694</v>
      </c>
      <c r="J21" s="34"/>
      <c r="K21" s="49">
        <f>K23+K27+K32+K36</f>
        <v>1549159.0498617792</v>
      </c>
    </row>
    <row r="22" spans="1:11" ht="52" x14ac:dyDescent="0.25">
      <c r="A22" s="174" t="s">
        <v>53</v>
      </c>
      <c r="B22" s="174" t="s">
        <v>54</v>
      </c>
      <c r="C22" s="174" t="s">
        <v>55</v>
      </c>
      <c r="D22" s="175" t="s">
        <v>56</v>
      </c>
      <c r="E22" s="88" t="s">
        <v>57</v>
      </c>
      <c r="F22" s="88" t="s">
        <v>58</v>
      </c>
      <c r="G22" s="88" t="s">
        <v>59</v>
      </c>
      <c r="H22" s="94" t="s">
        <v>60</v>
      </c>
      <c r="I22" s="88" t="s">
        <v>61</v>
      </c>
      <c r="J22" s="89" t="s">
        <v>62</v>
      </c>
      <c r="K22" s="88" t="s">
        <v>63</v>
      </c>
    </row>
    <row r="23" spans="1:11" ht="13" x14ac:dyDescent="0.25">
      <c r="A23" s="176" t="s">
        <v>129</v>
      </c>
      <c r="B23" s="177"/>
      <c r="C23" s="177"/>
      <c r="D23" s="178"/>
      <c r="E23" s="179"/>
      <c r="F23" s="179"/>
      <c r="G23" s="179"/>
      <c r="H23" s="95">
        <f>SUM(H24:H26)</f>
        <v>9</v>
      </c>
      <c r="I23" s="97">
        <f>SUM(I24:I26)</f>
        <v>596.68591346153846</v>
      </c>
      <c r="J23" s="116">
        <f>'12 BHCollection RES-EEI&lt;80K'!E9</f>
        <v>1054</v>
      </c>
      <c r="K23" s="101">
        <f>J23*I23</f>
        <v>628906.95278846158</v>
      </c>
    </row>
    <row r="24" spans="1:11" x14ac:dyDescent="0.25">
      <c r="A24" s="180" t="s">
        <v>203</v>
      </c>
      <c r="B24" s="86">
        <v>13</v>
      </c>
      <c r="C24" s="86">
        <v>5</v>
      </c>
      <c r="D24" s="181">
        <v>120218</v>
      </c>
      <c r="E24" s="87">
        <f>(D24/52)/40</f>
        <v>57.797115384615381</v>
      </c>
      <c r="F24" s="87">
        <f>E24*$K$19</f>
        <v>20.951454326923074</v>
      </c>
      <c r="G24" s="87">
        <f>E24+F24</f>
        <v>78.748569711538451</v>
      </c>
      <c r="H24" s="96">
        <v>1</v>
      </c>
      <c r="I24" s="87">
        <f>H24*G24</f>
        <v>78.748569711538451</v>
      </c>
      <c r="J24" s="100"/>
    </row>
    <row r="25" spans="1:11" x14ac:dyDescent="0.25">
      <c r="A25" s="180" t="s">
        <v>202</v>
      </c>
      <c r="B25" s="86">
        <v>12</v>
      </c>
      <c r="C25" s="86">
        <v>5</v>
      </c>
      <c r="D25" s="181">
        <v>100926</v>
      </c>
      <c r="E25" s="87">
        <f t="shared" ref="E25:E26" si="0">(D25/52)/40</f>
        <v>48.52211538461539</v>
      </c>
      <c r="F25" s="87">
        <f t="shared" ref="F25:F26" si="1">E25*$K$19</f>
        <v>17.58926682692308</v>
      </c>
      <c r="G25" s="87">
        <f t="shared" ref="G25:G26" si="2">E25+F25</f>
        <v>66.111382211538469</v>
      </c>
      <c r="H25" s="96">
        <v>7</v>
      </c>
      <c r="I25" s="87">
        <f t="shared" ref="I25:I26" si="3">H25*G25</f>
        <v>462.7796754807693</v>
      </c>
      <c r="J25" s="100"/>
    </row>
    <row r="26" spans="1:11" x14ac:dyDescent="0.25">
      <c r="A26" s="180" t="s">
        <v>202</v>
      </c>
      <c r="B26" s="86">
        <v>11</v>
      </c>
      <c r="C26" s="86">
        <v>5</v>
      </c>
      <c r="D26" s="181">
        <v>84204</v>
      </c>
      <c r="E26" s="87">
        <f t="shared" si="0"/>
        <v>40.482692307692311</v>
      </c>
      <c r="F26" s="87">
        <f t="shared" si="1"/>
        <v>14.674975961538463</v>
      </c>
      <c r="G26" s="87">
        <f t="shared" si="2"/>
        <v>55.157668269230776</v>
      </c>
      <c r="H26" s="96">
        <v>1</v>
      </c>
      <c r="I26" s="87">
        <f t="shared" si="3"/>
        <v>55.157668269230776</v>
      </c>
      <c r="J26" s="100"/>
    </row>
    <row r="27" spans="1:11" ht="13" x14ac:dyDescent="0.25">
      <c r="A27" s="176" t="s">
        <v>64</v>
      </c>
      <c r="B27" s="177"/>
      <c r="C27" s="177"/>
      <c r="D27" s="178"/>
      <c r="E27" s="179"/>
      <c r="F27" s="179"/>
      <c r="G27" s="179"/>
      <c r="H27" s="95">
        <f>SUM(H28:H31)</f>
        <v>9</v>
      </c>
      <c r="I27" s="97">
        <f>SUM(I28:I31)</f>
        <v>596.68591346153858</v>
      </c>
      <c r="J27" s="116">
        <f>J23</f>
        <v>1054</v>
      </c>
      <c r="K27" s="101">
        <f>J27*I27</f>
        <v>628906.9527884617</v>
      </c>
    </row>
    <row r="28" spans="1:11" x14ac:dyDescent="0.25">
      <c r="A28" s="180" t="s">
        <v>203</v>
      </c>
      <c r="B28" s="86">
        <v>13</v>
      </c>
      <c r="C28" s="86">
        <v>5</v>
      </c>
      <c r="D28" s="181">
        <v>120218</v>
      </c>
      <c r="E28" s="87">
        <f>(D28/52)/40</f>
        <v>57.797115384615381</v>
      </c>
      <c r="F28" s="87">
        <f>E28*$K$19</f>
        <v>20.951454326923074</v>
      </c>
      <c r="G28" s="87">
        <f>E28+F28</f>
        <v>78.748569711538451</v>
      </c>
      <c r="H28" s="96">
        <v>1</v>
      </c>
      <c r="I28" s="87">
        <f>H28*G28</f>
        <v>78.748569711538451</v>
      </c>
      <c r="J28" s="100"/>
    </row>
    <row r="29" spans="1:11" x14ac:dyDescent="0.25">
      <c r="A29" s="180" t="s">
        <v>202</v>
      </c>
      <c r="B29" s="86">
        <v>12</v>
      </c>
      <c r="C29" s="86">
        <v>5</v>
      </c>
      <c r="D29" s="181">
        <v>100926</v>
      </c>
      <c r="E29" s="87">
        <f t="shared" ref="E29:E31" si="4">(D29/52)/40</f>
        <v>48.52211538461539</v>
      </c>
      <c r="F29" s="87">
        <f t="shared" ref="F29:F30" si="5">E29*$K$19</f>
        <v>17.58926682692308</v>
      </c>
      <c r="G29" s="87">
        <f t="shared" ref="G29:G31" si="6">E29+F29</f>
        <v>66.111382211538469</v>
      </c>
      <c r="H29" s="96">
        <v>4</v>
      </c>
      <c r="I29" s="87">
        <f t="shared" ref="I29:I31" si="7">H29*G29</f>
        <v>264.44552884615388</v>
      </c>
      <c r="J29" s="100"/>
    </row>
    <row r="30" spans="1:11" x14ac:dyDescent="0.25">
      <c r="A30" s="180" t="s">
        <v>202</v>
      </c>
      <c r="B30" s="86">
        <v>11</v>
      </c>
      <c r="C30" s="86">
        <v>5</v>
      </c>
      <c r="D30" s="181">
        <v>84204</v>
      </c>
      <c r="E30" s="87">
        <f t="shared" si="4"/>
        <v>40.482692307692311</v>
      </c>
      <c r="F30" s="87">
        <f t="shared" si="5"/>
        <v>14.674975961538463</v>
      </c>
      <c r="G30" s="87">
        <f t="shared" si="6"/>
        <v>55.157668269230776</v>
      </c>
      <c r="H30" s="96">
        <v>1</v>
      </c>
      <c r="I30" s="87">
        <f t="shared" si="7"/>
        <v>55.157668269230776</v>
      </c>
      <c r="J30" s="100"/>
    </row>
    <row r="31" spans="1:11" ht="30" customHeight="1" x14ac:dyDescent="0.25">
      <c r="A31" s="180" t="s">
        <v>248</v>
      </c>
      <c r="B31" s="86">
        <v>12</v>
      </c>
      <c r="C31" s="86">
        <v>5</v>
      </c>
      <c r="D31" s="181">
        <v>100926</v>
      </c>
      <c r="E31" s="87">
        <f t="shared" si="4"/>
        <v>48.52211538461539</v>
      </c>
      <c r="F31" s="87">
        <f>E31*$K$19</f>
        <v>17.58926682692308</v>
      </c>
      <c r="G31" s="87">
        <f t="shared" si="6"/>
        <v>66.111382211538469</v>
      </c>
      <c r="H31" s="96">
        <v>3</v>
      </c>
      <c r="I31" s="87">
        <f t="shared" si="7"/>
        <v>198.33414663461542</v>
      </c>
      <c r="J31" s="100"/>
    </row>
    <row r="32" spans="1:11" ht="13" customHeight="1" x14ac:dyDescent="0.25">
      <c r="A32" s="176" t="s">
        <v>130</v>
      </c>
      <c r="B32" s="177"/>
      <c r="C32" s="177"/>
      <c r="D32" s="178"/>
      <c r="E32" s="179"/>
      <c r="F32" s="179"/>
      <c r="G32" s="179"/>
      <c r="H32" s="95">
        <f>SUM(H33:H35)</f>
        <v>2.5</v>
      </c>
      <c r="I32" s="97">
        <f>SUM(I33:I35)</f>
        <v>160.64333533653848</v>
      </c>
      <c r="J32" s="116">
        <f>'12 BHCollection RES-EEI&lt;80K'!K9</f>
        <v>966</v>
      </c>
      <c r="K32" s="101">
        <f>J32*I32</f>
        <v>155181.46193509619</v>
      </c>
    </row>
    <row r="33" spans="1:11" x14ac:dyDescent="0.25">
      <c r="A33" s="180" t="s">
        <v>203</v>
      </c>
      <c r="B33" s="86">
        <v>13</v>
      </c>
      <c r="C33" s="86">
        <v>5</v>
      </c>
      <c r="D33" s="181">
        <v>120218</v>
      </c>
      <c r="E33" s="87">
        <f>(D33/52)/40</f>
        <v>57.797115384615381</v>
      </c>
      <c r="F33" s="87">
        <f>E33*$K$19</f>
        <v>20.951454326923074</v>
      </c>
      <c r="G33" s="87">
        <f>E33+F33</f>
        <v>78.748569711538451</v>
      </c>
      <c r="H33" s="96">
        <v>0.5</v>
      </c>
      <c r="I33" s="87">
        <f>H33*G33</f>
        <v>39.374284855769226</v>
      </c>
      <c r="J33" s="100"/>
    </row>
    <row r="34" spans="1:11" x14ac:dyDescent="0.25">
      <c r="A34" s="180" t="s">
        <v>202</v>
      </c>
      <c r="B34" s="86">
        <v>12</v>
      </c>
      <c r="C34" s="86">
        <v>5</v>
      </c>
      <c r="D34" s="181">
        <v>100926</v>
      </c>
      <c r="E34" s="87">
        <f t="shared" ref="E34:E35" si="8">(D34/52)/40</f>
        <v>48.52211538461539</v>
      </c>
      <c r="F34" s="87">
        <f t="shared" ref="F34:F35" si="9">E34*$K$19</f>
        <v>17.58926682692308</v>
      </c>
      <c r="G34" s="87">
        <f t="shared" ref="G34:G35" si="10">E34+F34</f>
        <v>66.111382211538469</v>
      </c>
      <c r="H34" s="96">
        <v>1</v>
      </c>
      <c r="I34" s="87">
        <f t="shared" ref="I34:I35" si="11">H34*G34</f>
        <v>66.111382211538469</v>
      </c>
      <c r="J34" s="100"/>
    </row>
    <row r="35" spans="1:11" x14ac:dyDescent="0.25">
      <c r="A35" s="180" t="s">
        <v>202</v>
      </c>
      <c r="B35" s="86">
        <v>11</v>
      </c>
      <c r="C35" s="86">
        <v>5</v>
      </c>
      <c r="D35" s="181">
        <v>84204</v>
      </c>
      <c r="E35" s="87">
        <f t="shared" si="8"/>
        <v>40.482692307692311</v>
      </c>
      <c r="F35" s="87">
        <f t="shared" si="9"/>
        <v>14.674975961538463</v>
      </c>
      <c r="G35" s="87">
        <f t="shared" si="10"/>
        <v>55.157668269230776</v>
      </c>
      <c r="H35" s="96">
        <v>1</v>
      </c>
      <c r="I35" s="87">
        <f t="shared" si="11"/>
        <v>55.157668269230776</v>
      </c>
      <c r="J35" s="100"/>
    </row>
    <row r="36" spans="1:11" ht="13" x14ac:dyDescent="0.25">
      <c r="A36" s="176" t="s">
        <v>131</v>
      </c>
      <c r="B36" s="177"/>
      <c r="C36" s="177"/>
      <c r="D36" s="178"/>
      <c r="E36" s="179"/>
      <c r="F36" s="179"/>
      <c r="G36" s="179"/>
      <c r="H36" s="95">
        <f>SUM(H37:H39)</f>
        <v>2.25</v>
      </c>
      <c r="I36" s="97">
        <f>SUM(I37:I39)</f>
        <v>140.95619290865386</v>
      </c>
      <c r="J36" s="116">
        <f>J32</f>
        <v>966</v>
      </c>
      <c r="K36" s="101">
        <f>J36*I36</f>
        <v>136163.68234975962</v>
      </c>
    </row>
    <row r="37" spans="1:11" x14ac:dyDescent="0.25">
      <c r="A37" s="180" t="s">
        <v>203</v>
      </c>
      <c r="B37" s="86">
        <v>13</v>
      </c>
      <c r="C37" s="86">
        <v>5</v>
      </c>
      <c r="D37" s="181">
        <v>120218</v>
      </c>
      <c r="E37" s="87">
        <f>(D37/52)/40</f>
        <v>57.797115384615381</v>
      </c>
      <c r="F37" s="87">
        <f>E37*$K$19</f>
        <v>20.951454326923074</v>
      </c>
      <c r="G37" s="87">
        <f>E37+F37</f>
        <v>78.748569711538451</v>
      </c>
      <c r="H37" s="96">
        <v>0.25</v>
      </c>
      <c r="I37" s="87">
        <f>H37*G37</f>
        <v>19.687142427884613</v>
      </c>
      <c r="J37" s="100"/>
    </row>
    <row r="38" spans="1:11" x14ac:dyDescent="0.25">
      <c r="A38" s="180" t="s">
        <v>202</v>
      </c>
      <c r="B38" s="86">
        <v>12</v>
      </c>
      <c r="C38" s="86">
        <v>5</v>
      </c>
      <c r="D38" s="181">
        <v>100926</v>
      </c>
      <c r="E38" s="87">
        <f t="shared" ref="E38:E39" si="12">(D38/52)/40</f>
        <v>48.52211538461539</v>
      </c>
      <c r="F38" s="87">
        <f t="shared" ref="F38:F39" si="13">E38*$K$19</f>
        <v>17.58926682692308</v>
      </c>
      <c r="G38" s="87">
        <f t="shared" ref="G38:G39" si="14">E38+F38</f>
        <v>66.111382211538469</v>
      </c>
      <c r="H38" s="96">
        <v>1</v>
      </c>
      <c r="I38" s="87">
        <f t="shared" ref="I38:I39" si="15">H38*G38</f>
        <v>66.111382211538469</v>
      </c>
      <c r="J38" s="100"/>
    </row>
    <row r="39" spans="1:11" x14ac:dyDescent="0.25">
      <c r="A39" s="180" t="s">
        <v>202</v>
      </c>
      <c r="B39" s="86">
        <v>11</v>
      </c>
      <c r="C39" s="86">
        <v>5</v>
      </c>
      <c r="D39" s="181">
        <v>84204</v>
      </c>
      <c r="E39" s="87">
        <f t="shared" si="12"/>
        <v>40.482692307692311</v>
      </c>
      <c r="F39" s="87">
        <f t="shared" si="13"/>
        <v>14.674975961538463</v>
      </c>
      <c r="G39" s="87">
        <f t="shared" si="14"/>
        <v>55.157668269230776</v>
      </c>
      <c r="H39" s="96">
        <v>1</v>
      </c>
      <c r="I39" s="87">
        <f t="shared" si="15"/>
        <v>55.157668269230776</v>
      </c>
      <c r="J39" s="100"/>
    </row>
  </sheetData>
  <hyperlinks>
    <hyperlink ref="B19" r:id="rId1" xr:uid="{B714F2BB-238A-46BB-BF43-BB71A09C1F01}"/>
    <hyperlink ref="B9" r:id="rId2" display="https://www.opm.gov/policy-data-oversight/pay-leave/" xr:uid="{B4910AC5-840D-4455-8283-8BEF2021D710}"/>
  </hyperlinks>
  <printOptions horizontalCentered="1"/>
  <pageMargins left="0.7" right="0.7" top="0.75" bottom="0.75" header="0.3" footer="0.3"/>
  <pageSetup scale="96" fitToHeight="10" orientation="landscape" horizontalDpi="1200" verticalDpi="1200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CC32-D26A-449F-9E85-855BF19E991C}">
  <sheetPr codeName="Sheet12">
    <tabColor theme="8" tint="0.79998168889431442"/>
    <pageSetUpPr fitToPage="1"/>
  </sheetPr>
  <dimension ref="A1:K39"/>
  <sheetViews>
    <sheetView workbookViewId="0">
      <pane ySplit="22" topLeftCell="A23" activePane="bottomLeft" state="frozen"/>
      <selection pane="bottomLeft" activeCell="L23" sqref="L23"/>
    </sheetView>
  </sheetViews>
  <sheetFormatPr defaultRowHeight="12.5" x14ac:dyDescent="0.25"/>
  <cols>
    <col min="1" max="1" width="30.54296875" style="30" customWidth="1"/>
    <col min="2" max="3" width="8.54296875" style="29" customWidth="1"/>
    <col min="4" max="4" width="10.54296875" style="29" customWidth="1"/>
    <col min="5" max="5" width="9.54296875" style="37" customWidth="1"/>
    <col min="6" max="6" width="9" style="37" bestFit="1" customWidth="1"/>
    <col min="7" max="7" width="8.7265625" style="37"/>
    <col min="8" max="8" width="8.7265625" style="96"/>
    <col min="9" max="9" width="12.54296875" style="87" customWidth="1"/>
    <col min="10" max="10" width="9.81640625" style="86" customWidth="1"/>
    <col min="11" max="11" width="12.6328125" style="99" customWidth="1"/>
  </cols>
  <sheetData>
    <row r="1" spans="1:11" ht="13" x14ac:dyDescent="0.25">
      <c r="A1" s="35" t="str">
        <f>'12 BHCollection EA REDA'!A1</f>
        <v>RURAL BUSINESS COOPERATIVE SERVICE</v>
      </c>
      <c r="B1" s="36"/>
      <c r="C1" s="36"/>
      <c r="D1" s="36"/>
      <c r="E1" s="47"/>
      <c r="F1" s="47"/>
      <c r="G1" s="47"/>
      <c r="H1" s="90"/>
      <c r="I1" s="47"/>
      <c r="J1" s="47"/>
      <c r="K1" s="47"/>
    </row>
    <row r="2" spans="1:11" ht="13" x14ac:dyDescent="0.25">
      <c r="A2" s="35" t="str">
        <f>'12 BHCollection EA REDA'!A2</f>
        <v>RURAL ENERGY FOR AMERICA PROGRAM</v>
      </c>
      <c r="B2" s="36"/>
      <c r="C2" s="36"/>
      <c r="D2" s="36"/>
      <c r="E2" s="47"/>
      <c r="F2" s="47"/>
      <c r="G2" s="47"/>
      <c r="H2" s="90"/>
      <c r="I2" s="47"/>
      <c r="J2" s="47"/>
      <c r="K2" s="47"/>
    </row>
    <row r="3" spans="1:11" ht="13" x14ac:dyDescent="0.25">
      <c r="A3" s="35" t="str">
        <f>'12 BHCollection RES-EEI 80&gt;&lt;200'!A3</f>
        <v>RENEWABLE ENERGY SYSTEM (RES) AND ENERGY EFFICIENCY IMPROVEMENTS (EEI) - $80K&gt; &lt;$200K</v>
      </c>
      <c r="B3" s="36"/>
      <c r="C3" s="36"/>
      <c r="D3" s="36"/>
      <c r="E3" s="47"/>
      <c r="F3" s="47"/>
      <c r="G3" s="47"/>
      <c r="H3" s="90"/>
      <c r="I3" s="47"/>
      <c r="J3" s="47"/>
      <c r="K3" s="47"/>
    </row>
    <row r="4" spans="1:11" ht="13" x14ac:dyDescent="0.25">
      <c r="A4" s="35" t="str">
        <f>'12 BHCollection EA REDA'!A4</f>
        <v>INFORMATION COLLECTION BURDEN HOURS</v>
      </c>
      <c r="B4" s="36"/>
      <c r="C4" s="36"/>
      <c r="D4" s="36"/>
      <c r="E4" s="47"/>
      <c r="F4" s="47"/>
      <c r="G4" s="47"/>
      <c r="H4" s="90"/>
      <c r="I4" s="47"/>
      <c r="J4" s="47"/>
      <c r="K4" s="47"/>
    </row>
    <row r="5" spans="1:11" ht="13" x14ac:dyDescent="0.25">
      <c r="A5" s="35" t="str">
        <f>'12 BHCollection EA REDA'!A5</f>
        <v>OMB # 0570 - 0067</v>
      </c>
      <c r="B5" s="36"/>
      <c r="C5" s="36"/>
      <c r="D5" s="36"/>
      <c r="E5" s="47"/>
      <c r="F5" s="47"/>
      <c r="G5" s="47"/>
      <c r="H5" s="90"/>
      <c r="I5" s="47"/>
      <c r="J5" s="47"/>
      <c r="K5" s="47"/>
    </row>
    <row r="6" spans="1:11" ht="13" x14ac:dyDescent="0.25">
      <c r="A6" s="186">
        <f>'12 BHCollection EA REDA'!A6</f>
        <v>45575</v>
      </c>
      <c r="B6" s="36"/>
      <c r="C6" s="36"/>
      <c r="D6" s="36"/>
      <c r="E6" s="47"/>
      <c r="F6" s="47"/>
      <c r="G6" s="47"/>
      <c r="H6" s="90"/>
      <c r="I6" s="47"/>
      <c r="J6" s="47"/>
      <c r="K6" s="47"/>
    </row>
    <row r="7" spans="1:11" x14ac:dyDescent="0.25">
      <c r="A7" s="33"/>
      <c r="B7" s="32"/>
      <c r="C7" s="32"/>
      <c r="D7" s="32"/>
      <c r="E7" s="48"/>
      <c r="F7" s="48"/>
      <c r="G7" s="48"/>
      <c r="H7" s="91"/>
      <c r="I7" s="48"/>
      <c r="J7" s="32"/>
      <c r="K7" s="98"/>
    </row>
    <row r="8" spans="1:11" ht="13" x14ac:dyDescent="0.25">
      <c r="A8" s="31" t="s">
        <v>66</v>
      </c>
      <c r="B8" s="25"/>
      <c r="C8" s="85"/>
      <c r="D8" s="32"/>
      <c r="E8" s="48"/>
      <c r="F8" s="48"/>
      <c r="G8" s="48"/>
      <c r="H8" s="91"/>
      <c r="I8" s="48"/>
      <c r="J8" s="32"/>
      <c r="K8" s="98"/>
    </row>
    <row r="9" spans="1:11" ht="13" x14ac:dyDescent="0.25">
      <c r="A9" s="31" t="s">
        <v>67</v>
      </c>
      <c r="B9" s="85" t="s">
        <v>68</v>
      </c>
      <c r="C9" s="85"/>
      <c r="D9" s="32"/>
      <c r="E9" s="48"/>
      <c r="F9" s="48"/>
      <c r="G9" s="48"/>
      <c r="H9" s="91"/>
      <c r="I9" s="48"/>
      <c r="J9" s="32"/>
      <c r="K9" s="98"/>
    </row>
    <row r="10" spans="1:11" ht="13" x14ac:dyDescent="0.25">
      <c r="A10" s="31" t="s">
        <v>69</v>
      </c>
      <c r="B10" s="25"/>
      <c r="C10" s="85"/>
      <c r="D10" s="32"/>
      <c r="E10" s="48"/>
      <c r="F10" s="48"/>
      <c r="G10" s="48"/>
      <c r="H10" s="91"/>
      <c r="I10" s="48"/>
      <c r="J10" s="32"/>
      <c r="K10" s="98"/>
    </row>
    <row r="11" spans="1:11" ht="13" x14ac:dyDescent="0.25">
      <c r="A11" s="31" t="s">
        <v>70</v>
      </c>
      <c r="B11" s="25"/>
      <c r="C11" s="85"/>
      <c r="D11" s="32"/>
      <c r="E11" s="48"/>
      <c r="F11" s="48"/>
      <c r="G11" s="48"/>
      <c r="H11" s="91"/>
      <c r="I11" s="48"/>
      <c r="J11" s="32"/>
      <c r="K11" s="98"/>
    </row>
    <row r="12" spans="1:11" ht="13" x14ac:dyDescent="0.25">
      <c r="A12" s="31"/>
      <c r="B12" s="25"/>
      <c r="C12" s="85"/>
      <c r="D12" s="32"/>
      <c r="E12" s="48"/>
      <c r="F12" s="48"/>
      <c r="G12" s="48"/>
      <c r="H12" s="91"/>
      <c r="I12" s="48"/>
      <c r="J12" s="32"/>
      <c r="K12" s="98"/>
    </row>
    <row r="13" spans="1:11" ht="13" x14ac:dyDescent="0.25">
      <c r="A13" s="31" t="s">
        <v>71</v>
      </c>
      <c r="B13" s="25"/>
      <c r="C13" s="85"/>
      <c r="D13" s="32"/>
      <c r="E13" s="48"/>
      <c r="F13" s="48"/>
      <c r="G13" s="48"/>
      <c r="H13" s="91"/>
      <c r="I13" s="48"/>
      <c r="J13" s="32"/>
      <c r="K13" s="98"/>
    </row>
    <row r="14" spans="1:11" ht="13" x14ac:dyDescent="0.25">
      <c r="A14" s="31" t="s">
        <v>296</v>
      </c>
      <c r="B14" s="25"/>
      <c r="C14" s="85"/>
      <c r="D14" s="32"/>
      <c r="E14" s="48"/>
      <c r="F14" s="48"/>
      <c r="G14" s="48"/>
      <c r="H14" s="91"/>
      <c r="I14" s="48"/>
      <c r="J14" s="32"/>
      <c r="K14" s="98"/>
    </row>
    <row r="15" spans="1:11" ht="13" x14ac:dyDescent="0.25">
      <c r="A15" s="31"/>
      <c r="B15" s="25"/>
      <c r="C15" s="85"/>
      <c r="D15" s="32"/>
      <c r="E15" s="48"/>
      <c r="F15" s="48"/>
      <c r="G15" s="48"/>
      <c r="H15" s="91"/>
      <c r="I15" s="48"/>
      <c r="J15" s="32"/>
      <c r="K15" s="98"/>
    </row>
    <row r="16" spans="1:11" ht="13" x14ac:dyDescent="0.25">
      <c r="A16" s="31" t="s">
        <v>72</v>
      </c>
      <c r="B16" s="25"/>
      <c r="C16" s="85"/>
      <c r="D16" s="32"/>
      <c r="E16" s="48"/>
      <c r="F16" s="48"/>
      <c r="G16" s="48"/>
      <c r="H16" s="91"/>
      <c r="I16" s="48"/>
      <c r="J16" s="32"/>
      <c r="K16" s="98"/>
    </row>
    <row r="17" spans="1:11" ht="13" x14ac:dyDescent="0.25">
      <c r="A17" s="31" t="s">
        <v>73</v>
      </c>
      <c r="B17" s="25"/>
      <c r="C17" s="85"/>
      <c r="D17" s="32"/>
      <c r="E17" s="48"/>
      <c r="F17" s="48"/>
      <c r="G17" s="48"/>
      <c r="H17" s="91"/>
      <c r="I17" s="48"/>
      <c r="J17" s="32"/>
      <c r="K17" s="98"/>
    </row>
    <row r="18" spans="1:11" ht="13" x14ac:dyDescent="0.25">
      <c r="A18" s="31"/>
      <c r="B18" s="25"/>
      <c r="C18" s="85"/>
      <c r="D18" s="32"/>
      <c r="E18" s="48"/>
      <c r="F18" s="48"/>
      <c r="G18" s="48"/>
      <c r="H18" s="91"/>
      <c r="I18" s="48"/>
      <c r="J18" s="32"/>
      <c r="K18" s="98"/>
    </row>
    <row r="19" spans="1:11" ht="13" x14ac:dyDescent="0.25">
      <c r="A19" s="31" t="s">
        <v>74</v>
      </c>
      <c r="B19" s="25" t="s">
        <v>50</v>
      </c>
      <c r="C19" s="25"/>
      <c r="D19" s="32"/>
      <c r="E19" s="48"/>
      <c r="F19" s="84"/>
      <c r="G19" s="84"/>
      <c r="H19" s="92"/>
      <c r="I19" s="84"/>
      <c r="J19" s="32"/>
      <c r="K19" s="84">
        <v>0.36249999999999999</v>
      </c>
    </row>
    <row r="20" spans="1:11" ht="13" x14ac:dyDescent="0.25">
      <c r="A20" s="31"/>
      <c r="B20" s="25"/>
      <c r="C20" s="32"/>
      <c r="D20" s="32"/>
      <c r="E20" s="48"/>
      <c r="F20" s="84"/>
      <c r="G20" s="48"/>
      <c r="H20" s="91"/>
      <c r="I20" s="48"/>
      <c r="J20" s="32"/>
      <c r="K20" s="98"/>
    </row>
    <row r="21" spans="1:11" ht="13" x14ac:dyDescent="0.25">
      <c r="A21" s="28" t="s">
        <v>51</v>
      </c>
      <c r="B21" s="34"/>
      <c r="C21" s="34"/>
      <c r="D21" s="34"/>
      <c r="E21" s="38"/>
      <c r="F21" s="39"/>
      <c r="G21" s="49" t="s">
        <v>52</v>
      </c>
      <c r="H21" s="93">
        <f>H23+H27+H32+H36</f>
        <v>29.75</v>
      </c>
      <c r="I21" s="49">
        <f>I23+I27+I32+I36</f>
        <v>1946.7973167067307</v>
      </c>
      <c r="J21" s="34"/>
      <c r="K21" s="49">
        <f>K23+K27+K32+K36</f>
        <v>2525960.604041466</v>
      </c>
    </row>
    <row r="22" spans="1:11" ht="52" x14ac:dyDescent="0.25">
      <c r="A22" s="174" t="s">
        <v>53</v>
      </c>
      <c r="B22" s="174" t="s">
        <v>54</v>
      </c>
      <c r="C22" s="174" t="s">
        <v>55</v>
      </c>
      <c r="D22" s="175" t="s">
        <v>56</v>
      </c>
      <c r="E22" s="88" t="s">
        <v>57</v>
      </c>
      <c r="F22" s="88" t="s">
        <v>58</v>
      </c>
      <c r="G22" s="88" t="s">
        <v>59</v>
      </c>
      <c r="H22" s="94" t="s">
        <v>60</v>
      </c>
      <c r="I22" s="88" t="s">
        <v>61</v>
      </c>
      <c r="J22" s="89" t="s">
        <v>62</v>
      </c>
      <c r="K22" s="88" t="s">
        <v>63</v>
      </c>
    </row>
    <row r="23" spans="1:11" ht="13" x14ac:dyDescent="0.25">
      <c r="A23" s="176" t="s">
        <v>129</v>
      </c>
      <c r="B23" s="177"/>
      <c r="C23" s="177"/>
      <c r="D23" s="178"/>
      <c r="E23" s="179"/>
      <c r="F23" s="179"/>
      <c r="G23" s="179"/>
      <c r="H23" s="95">
        <f>SUM(H24:H26)</f>
        <v>9</v>
      </c>
      <c r="I23" s="97">
        <f>SUM(I24:I26)</f>
        <v>596.68591346153846</v>
      </c>
      <c r="J23" s="116">
        <f>'12 BHCollection RES-EEI 80&gt;&lt;200'!E9</f>
        <v>1326</v>
      </c>
      <c r="K23" s="101">
        <f>J23*I23</f>
        <v>791205.52124999999</v>
      </c>
    </row>
    <row r="24" spans="1:11" x14ac:dyDescent="0.25">
      <c r="A24" s="180" t="s">
        <v>203</v>
      </c>
      <c r="B24" s="86">
        <v>13</v>
      </c>
      <c r="C24" s="86">
        <v>5</v>
      </c>
      <c r="D24" s="181">
        <v>120218</v>
      </c>
      <c r="E24" s="87">
        <f>(D24/52)/40</f>
        <v>57.797115384615381</v>
      </c>
      <c r="F24" s="87">
        <f>E24*$K$19</f>
        <v>20.951454326923074</v>
      </c>
      <c r="G24" s="87">
        <f>E24+F24</f>
        <v>78.748569711538451</v>
      </c>
      <c r="H24" s="96">
        <v>1</v>
      </c>
      <c r="I24" s="87">
        <f>H24*G24</f>
        <v>78.748569711538451</v>
      </c>
      <c r="J24" s="100"/>
    </row>
    <row r="25" spans="1:11" x14ac:dyDescent="0.25">
      <c r="A25" s="180" t="s">
        <v>202</v>
      </c>
      <c r="B25" s="86">
        <v>12</v>
      </c>
      <c r="C25" s="86">
        <v>5</v>
      </c>
      <c r="D25" s="181">
        <v>100926</v>
      </c>
      <c r="E25" s="87">
        <f t="shared" ref="E25:E26" si="0">(D25/52)/40</f>
        <v>48.52211538461539</v>
      </c>
      <c r="F25" s="87">
        <f t="shared" ref="F25:F26" si="1">E25*$K$19</f>
        <v>17.58926682692308</v>
      </c>
      <c r="G25" s="87">
        <f t="shared" ref="G25:G26" si="2">E25+F25</f>
        <v>66.111382211538469</v>
      </c>
      <c r="H25" s="96">
        <v>7</v>
      </c>
      <c r="I25" s="87">
        <f t="shared" ref="I25:I26" si="3">H25*G25</f>
        <v>462.7796754807693</v>
      </c>
      <c r="J25" s="100"/>
    </row>
    <row r="26" spans="1:11" x14ac:dyDescent="0.25">
      <c r="A26" s="180" t="s">
        <v>202</v>
      </c>
      <c r="B26" s="86">
        <v>11</v>
      </c>
      <c r="C26" s="86">
        <v>5</v>
      </c>
      <c r="D26" s="181">
        <v>84204</v>
      </c>
      <c r="E26" s="87">
        <f t="shared" si="0"/>
        <v>40.482692307692311</v>
      </c>
      <c r="F26" s="87">
        <f t="shared" si="1"/>
        <v>14.674975961538463</v>
      </c>
      <c r="G26" s="87">
        <f t="shared" si="2"/>
        <v>55.157668269230776</v>
      </c>
      <c r="H26" s="96">
        <v>1</v>
      </c>
      <c r="I26" s="87">
        <f t="shared" si="3"/>
        <v>55.157668269230776</v>
      </c>
      <c r="J26" s="100"/>
    </row>
    <row r="27" spans="1:11" ht="13" x14ac:dyDescent="0.25">
      <c r="A27" s="176" t="s">
        <v>64</v>
      </c>
      <c r="B27" s="177"/>
      <c r="C27" s="177"/>
      <c r="D27" s="178"/>
      <c r="E27" s="179"/>
      <c r="F27" s="179"/>
      <c r="G27" s="179"/>
      <c r="H27" s="95">
        <f>SUM(H28:H31)</f>
        <v>13</v>
      </c>
      <c r="I27" s="97">
        <f>SUM(I28:I31)</f>
        <v>850.17772836538461</v>
      </c>
      <c r="J27" s="116">
        <f>J23</f>
        <v>1326</v>
      </c>
      <c r="K27" s="101">
        <f>J27*I27</f>
        <v>1127335.6678124999</v>
      </c>
    </row>
    <row r="28" spans="1:11" x14ac:dyDescent="0.25">
      <c r="A28" s="180" t="s">
        <v>203</v>
      </c>
      <c r="B28" s="86">
        <v>13</v>
      </c>
      <c r="C28" s="86">
        <v>5</v>
      </c>
      <c r="D28" s="181">
        <v>120218</v>
      </c>
      <c r="E28" s="87">
        <f>(D28/52)/40</f>
        <v>57.797115384615381</v>
      </c>
      <c r="F28" s="87">
        <f>E28*$K$19</f>
        <v>20.951454326923074</v>
      </c>
      <c r="G28" s="87">
        <f>E28+F28</f>
        <v>78.748569711538451</v>
      </c>
      <c r="H28" s="96">
        <v>1</v>
      </c>
      <c r="I28" s="87">
        <f>H28*G28</f>
        <v>78.748569711538451</v>
      </c>
      <c r="J28" s="100"/>
    </row>
    <row r="29" spans="1:11" x14ac:dyDescent="0.25">
      <c r="A29" s="180" t="s">
        <v>202</v>
      </c>
      <c r="B29" s="86">
        <v>12</v>
      </c>
      <c r="C29" s="86">
        <v>5</v>
      </c>
      <c r="D29" s="181">
        <v>100926</v>
      </c>
      <c r="E29" s="87">
        <f t="shared" ref="E29:E31" si="4">(D29/52)/40</f>
        <v>48.52211538461539</v>
      </c>
      <c r="F29" s="87">
        <f t="shared" ref="F29:F30" si="5">E29*$K$19</f>
        <v>17.58926682692308</v>
      </c>
      <c r="G29" s="87">
        <f t="shared" ref="G29:G31" si="6">E29+F29</f>
        <v>66.111382211538469</v>
      </c>
      <c r="H29" s="96">
        <v>5</v>
      </c>
      <c r="I29" s="87">
        <f t="shared" ref="I29:I31" si="7">H29*G29</f>
        <v>330.55691105769233</v>
      </c>
      <c r="J29" s="100"/>
    </row>
    <row r="30" spans="1:11" x14ac:dyDescent="0.25">
      <c r="A30" s="180" t="s">
        <v>202</v>
      </c>
      <c r="B30" s="86">
        <v>11</v>
      </c>
      <c r="C30" s="86">
        <v>5</v>
      </c>
      <c r="D30" s="181">
        <v>84204</v>
      </c>
      <c r="E30" s="87">
        <f t="shared" si="4"/>
        <v>40.482692307692311</v>
      </c>
      <c r="F30" s="87">
        <f t="shared" si="5"/>
        <v>14.674975961538463</v>
      </c>
      <c r="G30" s="87">
        <f t="shared" si="6"/>
        <v>55.157668269230776</v>
      </c>
      <c r="H30" s="96">
        <v>2</v>
      </c>
      <c r="I30" s="87">
        <f t="shared" si="7"/>
        <v>110.31533653846155</v>
      </c>
      <c r="J30" s="100"/>
    </row>
    <row r="31" spans="1:11" ht="30" customHeight="1" x14ac:dyDescent="0.25">
      <c r="A31" s="180" t="s">
        <v>248</v>
      </c>
      <c r="B31" s="86">
        <v>12</v>
      </c>
      <c r="C31" s="86">
        <v>5</v>
      </c>
      <c r="D31" s="181">
        <v>100926</v>
      </c>
      <c r="E31" s="87">
        <f t="shared" si="4"/>
        <v>48.52211538461539</v>
      </c>
      <c r="F31" s="87">
        <f>E31*$K$19</f>
        <v>17.58926682692308</v>
      </c>
      <c r="G31" s="87">
        <f t="shared" si="6"/>
        <v>66.111382211538469</v>
      </c>
      <c r="H31" s="96">
        <v>5</v>
      </c>
      <c r="I31" s="87">
        <f t="shared" si="7"/>
        <v>330.55691105769233</v>
      </c>
      <c r="J31" s="100"/>
    </row>
    <row r="32" spans="1:11" ht="13" x14ac:dyDescent="0.25">
      <c r="A32" s="176" t="s">
        <v>130</v>
      </c>
      <c r="B32" s="177"/>
      <c r="C32" s="177"/>
      <c r="D32" s="178"/>
      <c r="E32" s="179"/>
      <c r="F32" s="179"/>
      <c r="G32" s="179"/>
      <c r="H32" s="95">
        <f>SUM(H33:H35)</f>
        <v>2.5</v>
      </c>
      <c r="I32" s="97">
        <f>SUM(I33:I35)</f>
        <v>160.64333533653848</v>
      </c>
      <c r="J32" s="116">
        <f>'12 BHCollection RES-EEI 80&gt;&lt;200'!K9</f>
        <v>1215</v>
      </c>
      <c r="K32" s="101">
        <f>J32*I32</f>
        <v>195181.65243389425</v>
      </c>
    </row>
    <row r="33" spans="1:11" x14ac:dyDescent="0.25">
      <c r="A33" s="180" t="s">
        <v>203</v>
      </c>
      <c r="B33" s="86">
        <v>13</v>
      </c>
      <c r="C33" s="86">
        <v>5</v>
      </c>
      <c r="D33" s="181">
        <v>120218</v>
      </c>
      <c r="E33" s="87">
        <f>(D33/52)/40</f>
        <v>57.797115384615381</v>
      </c>
      <c r="F33" s="87">
        <f>E33*$K$19</f>
        <v>20.951454326923074</v>
      </c>
      <c r="G33" s="87">
        <f>E33+F33</f>
        <v>78.748569711538451</v>
      </c>
      <c r="H33" s="96">
        <v>0.5</v>
      </c>
      <c r="I33" s="87">
        <f>H33*G33</f>
        <v>39.374284855769226</v>
      </c>
      <c r="J33" s="100"/>
    </row>
    <row r="34" spans="1:11" x14ac:dyDescent="0.25">
      <c r="A34" s="180" t="s">
        <v>202</v>
      </c>
      <c r="B34" s="86">
        <v>12</v>
      </c>
      <c r="C34" s="86">
        <v>5</v>
      </c>
      <c r="D34" s="181">
        <v>100926</v>
      </c>
      <c r="E34" s="87">
        <f t="shared" ref="E34:E35" si="8">(D34/52)/40</f>
        <v>48.52211538461539</v>
      </c>
      <c r="F34" s="87">
        <f t="shared" ref="F34:F35" si="9">E34*$K$19</f>
        <v>17.58926682692308</v>
      </c>
      <c r="G34" s="87">
        <f t="shared" ref="G34:G35" si="10">E34+F34</f>
        <v>66.111382211538469</v>
      </c>
      <c r="H34" s="96">
        <v>1</v>
      </c>
      <c r="I34" s="87">
        <f t="shared" ref="I34:I35" si="11">H34*G34</f>
        <v>66.111382211538469</v>
      </c>
      <c r="J34" s="100"/>
    </row>
    <row r="35" spans="1:11" x14ac:dyDescent="0.25">
      <c r="A35" s="180" t="s">
        <v>202</v>
      </c>
      <c r="B35" s="86">
        <v>11</v>
      </c>
      <c r="C35" s="86">
        <v>5</v>
      </c>
      <c r="D35" s="181">
        <v>84204</v>
      </c>
      <c r="E35" s="87">
        <f t="shared" si="8"/>
        <v>40.482692307692311</v>
      </c>
      <c r="F35" s="87">
        <f t="shared" si="9"/>
        <v>14.674975961538463</v>
      </c>
      <c r="G35" s="87">
        <f t="shared" si="10"/>
        <v>55.157668269230776</v>
      </c>
      <c r="H35" s="96">
        <v>1</v>
      </c>
      <c r="I35" s="87">
        <f t="shared" si="11"/>
        <v>55.157668269230776</v>
      </c>
      <c r="J35" s="100"/>
    </row>
    <row r="36" spans="1:11" ht="13" x14ac:dyDescent="0.25">
      <c r="A36" s="176" t="s">
        <v>131</v>
      </c>
      <c r="B36" s="177"/>
      <c r="C36" s="177"/>
      <c r="D36" s="178"/>
      <c r="E36" s="179"/>
      <c r="F36" s="179"/>
      <c r="G36" s="179"/>
      <c r="H36" s="95">
        <f>SUM(H37:H39)</f>
        <v>5.25</v>
      </c>
      <c r="I36" s="97">
        <f>SUM(I37:I39)</f>
        <v>339.29033954326928</v>
      </c>
      <c r="J36" s="116">
        <f>J32</f>
        <v>1215</v>
      </c>
      <c r="K36" s="101">
        <f>J36*I36</f>
        <v>412237.76254507218</v>
      </c>
    </row>
    <row r="37" spans="1:11" x14ac:dyDescent="0.25">
      <c r="A37" s="180" t="s">
        <v>203</v>
      </c>
      <c r="B37" s="86">
        <v>13</v>
      </c>
      <c r="C37" s="86">
        <v>5</v>
      </c>
      <c r="D37" s="181">
        <v>120218</v>
      </c>
      <c r="E37" s="87">
        <f>(D37/52)/40</f>
        <v>57.797115384615381</v>
      </c>
      <c r="F37" s="87">
        <f>E37*$K$19</f>
        <v>20.951454326923074</v>
      </c>
      <c r="G37" s="87">
        <f>E37+F37</f>
        <v>78.748569711538451</v>
      </c>
      <c r="H37" s="96">
        <v>0.25</v>
      </c>
      <c r="I37" s="87">
        <f>H37*G37</f>
        <v>19.687142427884613</v>
      </c>
      <c r="J37" s="100"/>
    </row>
    <row r="38" spans="1:11" x14ac:dyDescent="0.25">
      <c r="A38" s="180" t="s">
        <v>202</v>
      </c>
      <c r="B38" s="86">
        <v>12</v>
      </c>
      <c r="C38" s="86">
        <v>5</v>
      </c>
      <c r="D38" s="181">
        <v>100926</v>
      </c>
      <c r="E38" s="87">
        <f t="shared" ref="E38:E39" si="12">(D38/52)/40</f>
        <v>48.52211538461539</v>
      </c>
      <c r="F38" s="87">
        <f t="shared" ref="F38:F39" si="13">E38*$K$19</f>
        <v>17.58926682692308</v>
      </c>
      <c r="G38" s="87">
        <f t="shared" ref="G38:G39" si="14">E38+F38</f>
        <v>66.111382211538469</v>
      </c>
      <c r="H38" s="96">
        <v>4</v>
      </c>
      <c r="I38" s="87">
        <f t="shared" ref="I38:I39" si="15">H38*G38</f>
        <v>264.44552884615388</v>
      </c>
      <c r="J38" s="100"/>
    </row>
    <row r="39" spans="1:11" x14ac:dyDescent="0.25">
      <c r="A39" s="180" t="s">
        <v>202</v>
      </c>
      <c r="B39" s="86">
        <v>11</v>
      </c>
      <c r="C39" s="86">
        <v>5</v>
      </c>
      <c r="D39" s="181">
        <v>84204</v>
      </c>
      <c r="E39" s="87">
        <f t="shared" si="12"/>
        <v>40.482692307692311</v>
      </c>
      <c r="F39" s="87">
        <f t="shared" si="13"/>
        <v>14.674975961538463</v>
      </c>
      <c r="G39" s="87">
        <f t="shared" si="14"/>
        <v>55.157668269230776</v>
      </c>
      <c r="H39" s="96">
        <v>1</v>
      </c>
      <c r="I39" s="87">
        <f t="shared" si="15"/>
        <v>55.157668269230776</v>
      </c>
      <c r="J39" s="100"/>
    </row>
  </sheetData>
  <hyperlinks>
    <hyperlink ref="B19" r:id="rId1" xr:uid="{E5EB85A8-C2AD-496A-9DFE-6D14D4854ADE}"/>
    <hyperlink ref="B9" r:id="rId2" display="https://www.opm.gov/policy-data-oversight/pay-leave/" xr:uid="{60E26B60-219E-41FC-B369-A3B1C933093D}"/>
  </hyperlinks>
  <printOptions horizontalCentered="1"/>
  <pageMargins left="0.7" right="0.7" top="0.75" bottom="0.75" header="0.3" footer="0.3"/>
  <pageSetup scale="96" fitToHeight="10" orientation="landscape" horizontalDpi="1200" verticalDpi="120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A508-CC11-4D77-8365-B72C04B0F49C}">
  <sheetPr codeName="Sheet13">
    <tabColor theme="8" tint="0.79998168889431442"/>
    <pageSetUpPr fitToPage="1"/>
  </sheetPr>
  <dimension ref="A1:K39"/>
  <sheetViews>
    <sheetView zoomScaleNormal="100" workbookViewId="0">
      <pane ySplit="22" topLeftCell="A23" activePane="bottomLeft" state="frozen"/>
      <selection pane="bottomLeft" activeCell="M22" sqref="M22"/>
    </sheetView>
  </sheetViews>
  <sheetFormatPr defaultRowHeight="12.5" x14ac:dyDescent="0.25"/>
  <cols>
    <col min="1" max="1" width="30.54296875" style="30" customWidth="1"/>
    <col min="2" max="3" width="8.54296875" style="29" customWidth="1"/>
    <col min="4" max="4" width="10.54296875" style="29" customWidth="1"/>
    <col min="5" max="5" width="9.54296875" style="37" customWidth="1"/>
    <col min="6" max="6" width="9" style="37" bestFit="1" customWidth="1"/>
    <col min="7" max="7" width="8.7265625" style="37"/>
    <col min="8" max="8" width="8.7265625" style="96"/>
    <col min="9" max="9" width="12.54296875" style="87" customWidth="1"/>
    <col min="10" max="10" width="9.81640625" style="86" customWidth="1"/>
    <col min="11" max="11" width="12.6328125" style="99" customWidth="1"/>
  </cols>
  <sheetData>
    <row r="1" spans="1:11" ht="13" x14ac:dyDescent="0.25">
      <c r="A1" s="35" t="str">
        <f>'12 BHCollection EA REDA'!A1</f>
        <v>RURAL BUSINESS COOPERATIVE SERVICE</v>
      </c>
      <c r="B1" s="36"/>
      <c r="C1" s="36"/>
      <c r="D1" s="36"/>
      <c r="E1" s="47"/>
      <c r="F1" s="47"/>
      <c r="G1" s="47"/>
      <c r="H1" s="90"/>
      <c r="I1" s="47"/>
      <c r="J1" s="47"/>
      <c r="K1" s="47"/>
    </row>
    <row r="2" spans="1:11" ht="13" x14ac:dyDescent="0.25">
      <c r="A2" s="35" t="str">
        <f>'12 BHCollection EA REDA'!A2</f>
        <v>RURAL ENERGY FOR AMERICA PROGRAM</v>
      </c>
      <c r="B2" s="36"/>
      <c r="C2" s="36"/>
      <c r="D2" s="36"/>
      <c r="E2" s="47"/>
      <c r="F2" s="47"/>
      <c r="G2" s="47"/>
      <c r="H2" s="90"/>
      <c r="I2" s="47"/>
      <c r="J2" s="47"/>
      <c r="K2" s="47"/>
    </row>
    <row r="3" spans="1:11" ht="13" x14ac:dyDescent="0.25">
      <c r="A3" s="35" t="str">
        <f>'12 BHCollection RES-EEI &gt;200'!A3</f>
        <v>RENEWABLE ENERGY SYSTEM (RES) AND ENERGY EFFICIENCY IMPROVEMENTS (EEI) - &gt;$200K</v>
      </c>
      <c r="B3" s="36"/>
      <c r="C3" s="36"/>
      <c r="D3" s="36"/>
      <c r="E3" s="47"/>
      <c r="F3" s="47"/>
      <c r="G3" s="47"/>
      <c r="H3" s="90"/>
      <c r="I3" s="47"/>
      <c r="J3" s="47"/>
      <c r="K3" s="47"/>
    </row>
    <row r="4" spans="1:11" ht="13" x14ac:dyDescent="0.25">
      <c r="A4" s="35" t="str">
        <f>'12 BHCollection EA REDA'!A4</f>
        <v>INFORMATION COLLECTION BURDEN HOURS</v>
      </c>
      <c r="B4" s="36"/>
      <c r="C4" s="36"/>
      <c r="D4" s="36"/>
      <c r="E4" s="47"/>
      <c r="F4" s="47"/>
      <c r="G4" s="47"/>
      <c r="H4" s="90"/>
      <c r="I4" s="47"/>
      <c r="J4" s="47"/>
      <c r="K4" s="47"/>
    </row>
    <row r="5" spans="1:11" ht="13" x14ac:dyDescent="0.25">
      <c r="A5" s="35" t="str">
        <f>'12 BHCollection EA REDA'!A5</f>
        <v>OMB # 0570 - 0067</v>
      </c>
      <c r="B5" s="36"/>
      <c r="C5" s="36"/>
      <c r="D5" s="36"/>
      <c r="E5" s="47"/>
      <c r="F5" s="47"/>
      <c r="G5" s="47"/>
      <c r="H5" s="90"/>
      <c r="I5" s="47"/>
      <c r="J5" s="47"/>
      <c r="K5" s="47"/>
    </row>
    <row r="6" spans="1:11" ht="13" x14ac:dyDescent="0.25">
      <c r="A6" s="186">
        <f>'12 BHCollection EA REDA'!A6</f>
        <v>45575</v>
      </c>
      <c r="B6" s="36"/>
      <c r="C6" s="36"/>
      <c r="D6" s="36"/>
      <c r="E6" s="47"/>
      <c r="F6" s="47"/>
      <c r="G6" s="47"/>
      <c r="H6" s="90"/>
      <c r="I6" s="47"/>
      <c r="J6" s="47"/>
      <c r="K6" s="47"/>
    </row>
    <row r="7" spans="1:11" x14ac:dyDescent="0.25">
      <c r="A7" s="33"/>
      <c r="B7" s="32"/>
      <c r="C7" s="32"/>
      <c r="D7" s="32"/>
      <c r="E7" s="48"/>
      <c r="F7" s="48"/>
      <c r="G7" s="48"/>
      <c r="H7" s="91"/>
      <c r="I7" s="48"/>
      <c r="J7" s="32"/>
      <c r="K7" s="98"/>
    </row>
    <row r="8" spans="1:11" ht="13" x14ac:dyDescent="0.25">
      <c r="A8" s="31" t="s">
        <v>66</v>
      </c>
      <c r="B8" s="25"/>
      <c r="C8" s="85"/>
      <c r="D8" s="32"/>
      <c r="E8" s="48"/>
      <c r="F8" s="48"/>
      <c r="G8" s="48"/>
      <c r="H8" s="91"/>
      <c r="I8" s="48"/>
      <c r="J8" s="32"/>
      <c r="K8" s="98"/>
    </row>
    <row r="9" spans="1:11" ht="13" x14ac:dyDescent="0.25">
      <c r="A9" s="31" t="s">
        <v>67</v>
      </c>
      <c r="B9" s="85" t="s">
        <v>68</v>
      </c>
      <c r="C9" s="85"/>
      <c r="D9" s="32"/>
      <c r="E9" s="48"/>
      <c r="F9" s="48"/>
      <c r="G9" s="48"/>
      <c r="H9" s="91"/>
      <c r="I9" s="48"/>
      <c r="J9" s="32"/>
      <c r="K9" s="98"/>
    </row>
    <row r="10" spans="1:11" ht="13" x14ac:dyDescent="0.25">
      <c r="A10" s="31" t="s">
        <v>69</v>
      </c>
      <c r="B10" s="25"/>
      <c r="C10" s="85"/>
      <c r="D10" s="32"/>
      <c r="E10" s="48"/>
      <c r="F10" s="48"/>
      <c r="G10" s="48"/>
      <c r="H10" s="91"/>
      <c r="I10" s="48"/>
      <c r="J10" s="32"/>
      <c r="K10" s="98"/>
    </row>
    <row r="11" spans="1:11" ht="13" x14ac:dyDescent="0.25">
      <c r="A11" s="31" t="s">
        <v>70</v>
      </c>
      <c r="B11" s="25"/>
      <c r="C11" s="85"/>
      <c r="D11" s="32"/>
      <c r="E11" s="48"/>
      <c r="F11" s="48"/>
      <c r="G11" s="48"/>
      <c r="H11" s="91"/>
      <c r="I11" s="48"/>
      <c r="J11" s="32"/>
      <c r="K11" s="98"/>
    </row>
    <row r="12" spans="1:11" ht="13" x14ac:dyDescent="0.25">
      <c r="A12" s="31"/>
      <c r="B12" s="25"/>
      <c r="C12" s="85"/>
      <c r="D12" s="32"/>
      <c r="E12" s="48"/>
      <c r="F12" s="48"/>
      <c r="G12" s="48"/>
      <c r="H12" s="91"/>
      <c r="I12" s="48"/>
      <c r="J12" s="32"/>
      <c r="K12" s="98"/>
    </row>
    <row r="13" spans="1:11" ht="13" x14ac:dyDescent="0.25">
      <c r="A13" s="31" t="s">
        <v>71</v>
      </c>
      <c r="B13" s="25"/>
      <c r="C13" s="85"/>
      <c r="D13" s="32"/>
      <c r="E13" s="48"/>
      <c r="F13" s="48"/>
      <c r="G13" s="48"/>
      <c r="H13" s="91"/>
      <c r="I13" s="48"/>
      <c r="J13" s="32"/>
      <c r="K13" s="98"/>
    </row>
    <row r="14" spans="1:11" ht="13" x14ac:dyDescent="0.25">
      <c r="A14" s="31" t="s">
        <v>296</v>
      </c>
      <c r="B14" s="25"/>
      <c r="C14" s="85"/>
      <c r="D14" s="32"/>
      <c r="E14" s="48"/>
      <c r="F14" s="48"/>
      <c r="G14" s="48"/>
      <c r="H14" s="91"/>
      <c r="I14" s="48"/>
      <c r="J14" s="32"/>
      <c r="K14" s="98"/>
    </row>
    <row r="15" spans="1:11" ht="13" x14ac:dyDescent="0.25">
      <c r="A15" s="31"/>
      <c r="B15" s="25"/>
      <c r="C15" s="85"/>
      <c r="D15" s="32"/>
      <c r="E15" s="48"/>
      <c r="F15" s="48"/>
      <c r="G15" s="48"/>
      <c r="H15" s="91"/>
      <c r="I15" s="48"/>
      <c r="J15" s="32"/>
      <c r="K15" s="98"/>
    </row>
    <row r="16" spans="1:11" ht="13" x14ac:dyDescent="0.25">
      <c r="A16" s="31" t="s">
        <v>72</v>
      </c>
      <c r="B16" s="25"/>
      <c r="C16" s="85"/>
      <c r="D16" s="32"/>
      <c r="E16" s="48"/>
      <c r="F16" s="48"/>
      <c r="G16" s="48"/>
      <c r="H16" s="91"/>
      <c r="I16" s="48"/>
      <c r="J16" s="32"/>
      <c r="K16" s="98"/>
    </row>
    <row r="17" spans="1:11" ht="13" x14ac:dyDescent="0.25">
      <c r="A17" s="31" t="s">
        <v>73</v>
      </c>
      <c r="B17" s="25"/>
      <c r="C17" s="85"/>
      <c r="D17" s="32"/>
      <c r="E17" s="48"/>
      <c r="F17" s="48"/>
      <c r="G17" s="48"/>
      <c r="H17" s="91"/>
      <c r="I17" s="48"/>
      <c r="J17" s="32"/>
      <c r="K17" s="98"/>
    </row>
    <row r="18" spans="1:11" ht="13" x14ac:dyDescent="0.25">
      <c r="A18" s="31"/>
      <c r="B18" s="25"/>
      <c r="C18" s="85"/>
      <c r="D18" s="32"/>
      <c r="E18" s="48"/>
      <c r="F18" s="48"/>
      <c r="G18" s="48"/>
      <c r="H18" s="91"/>
      <c r="I18" s="48"/>
      <c r="J18" s="32"/>
      <c r="K18" s="98"/>
    </row>
    <row r="19" spans="1:11" ht="13" x14ac:dyDescent="0.25">
      <c r="A19" s="31" t="s">
        <v>74</v>
      </c>
      <c r="B19" s="25" t="s">
        <v>50</v>
      </c>
      <c r="C19" s="25"/>
      <c r="D19" s="32"/>
      <c r="E19" s="48"/>
      <c r="F19" s="84"/>
      <c r="G19" s="84"/>
      <c r="H19" s="92"/>
      <c r="I19" s="84"/>
      <c r="J19" s="32"/>
      <c r="K19" s="84">
        <v>0.36249999999999999</v>
      </c>
    </row>
    <row r="20" spans="1:11" ht="13" x14ac:dyDescent="0.25">
      <c r="A20" s="31"/>
      <c r="B20" s="25"/>
      <c r="C20" s="32"/>
      <c r="D20" s="32"/>
      <c r="E20" s="48"/>
      <c r="F20" s="84"/>
      <c r="G20" s="48"/>
      <c r="H20" s="91"/>
      <c r="I20" s="48"/>
      <c r="J20" s="32"/>
      <c r="K20" s="98"/>
    </row>
    <row r="21" spans="1:11" ht="13" x14ac:dyDescent="0.25">
      <c r="A21" s="28" t="s">
        <v>51</v>
      </c>
      <c r="B21" s="34"/>
      <c r="C21" s="34"/>
      <c r="D21" s="34"/>
      <c r="E21" s="38"/>
      <c r="F21" s="39"/>
      <c r="G21" s="49" t="s">
        <v>52</v>
      </c>
      <c r="H21" s="93">
        <f>H23+H27+H32+H36</f>
        <v>37.75</v>
      </c>
      <c r="I21" s="49">
        <f>I23+I27+I32+I36</f>
        <v>2475.6883743990393</v>
      </c>
      <c r="J21" s="34"/>
      <c r="K21" s="49">
        <f>K23+K27+K32+K36</f>
        <v>4424811.5460757222</v>
      </c>
    </row>
    <row r="22" spans="1:11" ht="52" x14ac:dyDescent="0.25">
      <c r="A22" s="174" t="s">
        <v>53</v>
      </c>
      <c r="B22" s="174" t="s">
        <v>54</v>
      </c>
      <c r="C22" s="174" t="s">
        <v>55</v>
      </c>
      <c r="D22" s="175" t="s">
        <v>56</v>
      </c>
      <c r="E22" s="88" t="s">
        <v>57</v>
      </c>
      <c r="F22" s="88" t="s">
        <v>58</v>
      </c>
      <c r="G22" s="88" t="s">
        <v>59</v>
      </c>
      <c r="H22" s="94" t="s">
        <v>60</v>
      </c>
      <c r="I22" s="88" t="s">
        <v>61</v>
      </c>
      <c r="J22" s="89" t="s">
        <v>62</v>
      </c>
      <c r="K22" s="88" t="s">
        <v>63</v>
      </c>
    </row>
    <row r="23" spans="1:11" ht="13" x14ac:dyDescent="0.25">
      <c r="A23" s="176" t="s">
        <v>129</v>
      </c>
      <c r="B23" s="177"/>
      <c r="C23" s="177"/>
      <c r="D23" s="178"/>
      <c r="E23" s="179"/>
      <c r="F23" s="179"/>
      <c r="G23" s="179"/>
      <c r="H23" s="95">
        <f>SUM(H24:H26)</f>
        <v>11</v>
      </c>
      <c r="I23" s="97">
        <f>SUM(I24:I26)</f>
        <v>728.90867788461549</v>
      </c>
      <c r="J23" s="116">
        <f>'12 BHCollection RES-EEI &gt;200'!E9</f>
        <v>1818</v>
      </c>
      <c r="K23" s="101">
        <f>J23*I23</f>
        <v>1325155.976394231</v>
      </c>
    </row>
    <row r="24" spans="1:11" x14ac:dyDescent="0.25">
      <c r="A24" s="180" t="s">
        <v>203</v>
      </c>
      <c r="B24" s="86">
        <v>13</v>
      </c>
      <c r="C24" s="86">
        <v>5</v>
      </c>
      <c r="D24" s="181">
        <v>120218</v>
      </c>
      <c r="E24" s="87">
        <f>(D24/52)/40</f>
        <v>57.797115384615381</v>
      </c>
      <c r="F24" s="87">
        <f>E24*$K$19</f>
        <v>20.951454326923074</v>
      </c>
      <c r="G24" s="87">
        <f>E24+F24</f>
        <v>78.748569711538451</v>
      </c>
      <c r="H24" s="96">
        <v>1</v>
      </c>
      <c r="I24" s="87">
        <f>H24*G24</f>
        <v>78.748569711538451</v>
      </c>
      <c r="J24" s="100"/>
    </row>
    <row r="25" spans="1:11" x14ac:dyDescent="0.25">
      <c r="A25" s="180" t="s">
        <v>202</v>
      </c>
      <c r="B25" s="86">
        <v>12</v>
      </c>
      <c r="C25" s="86">
        <v>5</v>
      </c>
      <c r="D25" s="181">
        <v>100926</v>
      </c>
      <c r="E25" s="87">
        <f t="shared" ref="E25:E26" si="0">(D25/52)/40</f>
        <v>48.52211538461539</v>
      </c>
      <c r="F25" s="87">
        <f t="shared" ref="F25:F26" si="1">E25*$K$19</f>
        <v>17.58926682692308</v>
      </c>
      <c r="G25" s="87">
        <f t="shared" ref="G25:G26" si="2">E25+F25</f>
        <v>66.111382211538469</v>
      </c>
      <c r="H25" s="96">
        <v>9</v>
      </c>
      <c r="I25" s="87">
        <f t="shared" ref="I25:I26" si="3">H25*G25</f>
        <v>595.00243990384627</v>
      </c>
      <c r="J25" s="100"/>
    </row>
    <row r="26" spans="1:11" x14ac:dyDescent="0.25">
      <c r="A26" s="180" t="s">
        <v>202</v>
      </c>
      <c r="B26" s="86">
        <v>11</v>
      </c>
      <c r="C26" s="86">
        <v>5</v>
      </c>
      <c r="D26" s="181">
        <v>84204</v>
      </c>
      <c r="E26" s="87">
        <f t="shared" si="0"/>
        <v>40.482692307692311</v>
      </c>
      <c r="F26" s="87">
        <f t="shared" si="1"/>
        <v>14.674975961538463</v>
      </c>
      <c r="G26" s="87">
        <f t="shared" si="2"/>
        <v>55.157668269230776</v>
      </c>
      <c r="H26" s="96">
        <v>1</v>
      </c>
      <c r="I26" s="87">
        <f t="shared" si="3"/>
        <v>55.157668269230776</v>
      </c>
      <c r="J26" s="100"/>
    </row>
    <row r="27" spans="1:11" ht="13" x14ac:dyDescent="0.25">
      <c r="A27" s="176" t="s">
        <v>64</v>
      </c>
      <c r="B27" s="177"/>
      <c r="C27" s="177"/>
      <c r="D27" s="178"/>
      <c r="E27" s="179"/>
      <c r="F27" s="179"/>
      <c r="G27" s="179"/>
      <c r="H27" s="95">
        <f>SUM(H28:H31)</f>
        <v>19</v>
      </c>
      <c r="I27" s="97">
        <f>SUM(I28:I31)</f>
        <v>1246.8460216346157</v>
      </c>
      <c r="J27" s="116">
        <f>J23</f>
        <v>1818</v>
      </c>
      <c r="K27" s="101">
        <f>J27*I27</f>
        <v>2266766.0673317313</v>
      </c>
    </row>
    <row r="28" spans="1:11" x14ac:dyDescent="0.25">
      <c r="A28" s="180" t="s">
        <v>203</v>
      </c>
      <c r="B28" s="86">
        <v>13</v>
      </c>
      <c r="C28" s="86">
        <v>5</v>
      </c>
      <c r="D28" s="181">
        <v>120218</v>
      </c>
      <c r="E28" s="87">
        <f>(D28/52)/40</f>
        <v>57.797115384615381</v>
      </c>
      <c r="F28" s="87">
        <f>E28*$K$19</f>
        <v>20.951454326923074</v>
      </c>
      <c r="G28" s="87">
        <f>E28+F28</f>
        <v>78.748569711538451</v>
      </c>
      <c r="H28" s="96">
        <v>1</v>
      </c>
      <c r="I28" s="87">
        <f>H28*G28</f>
        <v>78.748569711538451</v>
      </c>
      <c r="J28" s="100"/>
    </row>
    <row r="29" spans="1:11" x14ac:dyDescent="0.25">
      <c r="A29" s="180" t="s">
        <v>202</v>
      </c>
      <c r="B29" s="86">
        <v>12</v>
      </c>
      <c r="C29" s="86">
        <v>5</v>
      </c>
      <c r="D29" s="181">
        <v>100926</v>
      </c>
      <c r="E29" s="87">
        <f t="shared" ref="E29:E31" si="4">(D29/52)/40</f>
        <v>48.52211538461539</v>
      </c>
      <c r="F29" s="87">
        <f t="shared" ref="F29:F30" si="5">E29*$K$19</f>
        <v>17.58926682692308</v>
      </c>
      <c r="G29" s="87">
        <f t="shared" ref="G29:G31" si="6">E29+F29</f>
        <v>66.111382211538469</v>
      </c>
      <c r="H29" s="96">
        <v>9</v>
      </c>
      <c r="I29" s="87">
        <f t="shared" ref="I29:I31" si="7">H29*G29</f>
        <v>595.00243990384627</v>
      </c>
      <c r="J29" s="100"/>
    </row>
    <row r="30" spans="1:11" x14ac:dyDescent="0.25">
      <c r="A30" s="180" t="s">
        <v>202</v>
      </c>
      <c r="B30" s="86">
        <v>11</v>
      </c>
      <c r="C30" s="86">
        <v>5</v>
      </c>
      <c r="D30" s="181">
        <v>84204</v>
      </c>
      <c r="E30" s="87">
        <f t="shared" si="4"/>
        <v>40.482692307692311</v>
      </c>
      <c r="F30" s="87">
        <f t="shared" si="5"/>
        <v>14.674975961538463</v>
      </c>
      <c r="G30" s="87">
        <f t="shared" si="6"/>
        <v>55.157668269230776</v>
      </c>
      <c r="H30" s="96">
        <v>2</v>
      </c>
      <c r="I30" s="87">
        <f t="shared" si="7"/>
        <v>110.31533653846155</v>
      </c>
      <c r="J30" s="100"/>
    </row>
    <row r="31" spans="1:11" ht="30" customHeight="1" x14ac:dyDescent="0.25">
      <c r="A31" s="180" t="s">
        <v>248</v>
      </c>
      <c r="B31" s="86">
        <v>12</v>
      </c>
      <c r="C31" s="86">
        <v>5</v>
      </c>
      <c r="D31" s="181">
        <v>100926</v>
      </c>
      <c r="E31" s="87">
        <f t="shared" si="4"/>
        <v>48.52211538461539</v>
      </c>
      <c r="F31" s="87">
        <f>E31*$K$19</f>
        <v>17.58926682692308</v>
      </c>
      <c r="G31" s="87">
        <f t="shared" si="6"/>
        <v>66.111382211538469</v>
      </c>
      <c r="H31" s="96">
        <v>7</v>
      </c>
      <c r="I31" s="87">
        <f t="shared" si="7"/>
        <v>462.7796754807693</v>
      </c>
      <c r="J31" s="100"/>
    </row>
    <row r="32" spans="1:11" ht="13" x14ac:dyDescent="0.25">
      <c r="A32" s="176" t="s">
        <v>130</v>
      </c>
      <c r="B32" s="177"/>
      <c r="C32" s="177"/>
      <c r="D32" s="178"/>
      <c r="E32" s="179"/>
      <c r="F32" s="179"/>
      <c r="G32" s="179"/>
      <c r="H32" s="95">
        <f>SUM(H33:H35)</f>
        <v>2.5</v>
      </c>
      <c r="I32" s="97">
        <f>SUM(I33:I35)</f>
        <v>160.64333533653848</v>
      </c>
      <c r="J32" s="116">
        <f>'12 BHCollection RES-EEI &gt;200'!K9</f>
        <v>1666</v>
      </c>
      <c r="K32" s="101">
        <f>J32*I32</f>
        <v>267631.79667067312</v>
      </c>
    </row>
    <row r="33" spans="1:11" x14ac:dyDescent="0.25">
      <c r="A33" s="180" t="s">
        <v>203</v>
      </c>
      <c r="B33" s="86">
        <v>13</v>
      </c>
      <c r="C33" s="86">
        <v>5</v>
      </c>
      <c r="D33" s="181">
        <v>120218</v>
      </c>
      <c r="E33" s="87">
        <f>(D33/52)/40</f>
        <v>57.797115384615381</v>
      </c>
      <c r="F33" s="87">
        <f>E33*$K$19</f>
        <v>20.951454326923074</v>
      </c>
      <c r="G33" s="87">
        <f>E33+F33</f>
        <v>78.748569711538451</v>
      </c>
      <c r="H33" s="96">
        <v>0.5</v>
      </c>
      <c r="I33" s="87">
        <f>H33*G33</f>
        <v>39.374284855769226</v>
      </c>
      <c r="J33" s="100"/>
    </row>
    <row r="34" spans="1:11" x14ac:dyDescent="0.25">
      <c r="A34" s="180" t="s">
        <v>202</v>
      </c>
      <c r="B34" s="86">
        <v>12</v>
      </c>
      <c r="C34" s="86">
        <v>5</v>
      </c>
      <c r="D34" s="181">
        <v>100926</v>
      </c>
      <c r="E34" s="87">
        <f t="shared" ref="E34:E35" si="8">(D34/52)/40</f>
        <v>48.52211538461539</v>
      </c>
      <c r="F34" s="87">
        <f t="shared" ref="F34:F35" si="9">E34*$K$19</f>
        <v>17.58926682692308</v>
      </c>
      <c r="G34" s="87">
        <f t="shared" ref="G34:G35" si="10">E34+F34</f>
        <v>66.111382211538469</v>
      </c>
      <c r="H34" s="96">
        <v>1</v>
      </c>
      <c r="I34" s="87">
        <f t="shared" ref="I34:I35" si="11">H34*G34</f>
        <v>66.111382211538469</v>
      </c>
      <c r="J34" s="100"/>
    </row>
    <row r="35" spans="1:11" x14ac:dyDescent="0.25">
      <c r="A35" s="180" t="s">
        <v>202</v>
      </c>
      <c r="B35" s="86">
        <v>11</v>
      </c>
      <c r="C35" s="86">
        <v>5</v>
      </c>
      <c r="D35" s="181">
        <v>84204</v>
      </c>
      <c r="E35" s="87">
        <f t="shared" si="8"/>
        <v>40.482692307692311</v>
      </c>
      <c r="F35" s="87">
        <f t="shared" si="9"/>
        <v>14.674975961538463</v>
      </c>
      <c r="G35" s="87">
        <f t="shared" si="10"/>
        <v>55.157668269230776</v>
      </c>
      <c r="H35" s="96">
        <v>1</v>
      </c>
      <c r="I35" s="87">
        <f t="shared" si="11"/>
        <v>55.157668269230776</v>
      </c>
      <c r="J35" s="100"/>
    </row>
    <row r="36" spans="1:11" ht="13" x14ac:dyDescent="0.25">
      <c r="A36" s="176" t="s">
        <v>131</v>
      </c>
      <c r="B36" s="177"/>
      <c r="C36" s="177"/>
      <c r="D36" s="178"/>
      <c r="E36" s="179"/>
      <c r="F36" s="179"/>
      <c r="G36" s="179"/>
      <c r="H36" s="95">
        <f>SUM(H37:H39)</f>
        <v>5.25</v>
      </c>
      <c r="I36" s="97">
        <f>SUM(I37:I39)</f>
        <v>339.29033954326928</v>
      </c>
      <c r="J36" s="116">
        <f>J32</f>
        <v>1666</v>
      </c>
      <c r="K36" s="101">
        <f>J36*I36</f>
        <v>565257.70567908662</v>
      </c>
    </row>
    <row r="37" spans="1:11" x14ac:dyDescent="0.25">
      <c r="A37" s="180" t="s">
        <v>203</v>
      </c>
      <c r="B37" s="86">
        <v>13</v>
      </c>
      <c r="C37" s="86">
        <v>5</v>
      </c>
      <c r="D37" s="181">
        <v>120218</v>
      </c>
      <c r="E37" s="87">
        <f>(D37/52)/40</f>
        <v>57.797115384615381</v>
      </c>
      <c r="F37" s="87">
        <f>E37*$K$19</f>
        <v>20.951454326923074</v>
      </c>
      <c r="G37" s="87">
        <f>E37+F37</f>
        <v>78.748569711538451</v>
      </c>
      <c r="H37" s="96">
        <v>0.25</v>
      </c>
      <c r="I37" s="87">
        <f>H37*G37</f>
        <v>19.687142427884613</v>
      </c>
      <c r="J37" s="100"/>
    </row>
    <row r="38" spans="1:11" x14ac:dyDescent="0.25">
      <c r="A38" s="180" t="s">
        <v>202</v>
      </c>
      <c r="B38" s="86">
        <v>12</v>
      </c>
      <c r="C38" s="86">
        <v>5</v>
      </c>
      <c r="D38" s="181">
        <v>100926</v>
      </c>
      <c r="E38" s="87">
        <f t="shared" ref="E38:E39" si="12">(D38/52)/40</f>
        <v>48.52211538461539</v>
      </c>
      <c r="F38" s="87">
        <f t="shared" ref="F38:F39" si="13">E38*$K$19</f>
        <v>17.58926682692308</v>
      </c>
      <c r="G38" s="87">
        <f t="shared" ref="G38:G39" si="14">E38+F38</f>
        <v>66.111382211538469</v>
      </c>
      <c r="H38" s="96">
        <v>4</v>
      </c>
      <c r="I38" s="87">
        <f t="shared" ref="I38:I39" si="15">H38*G38</f>
        <v>264.44552884615388</v>
      </c>
      <c r="J38" s="100"/>
    </row>
    <row r="39" spans="1:11" x14ac:dyDescent="0.25">
      <c r="A39" s="180" t="s">
        <v>202</v>
      </c>
      <c r="B39" s="86">
        <v>11</v>
      </c>
      <c r="C39" s="86">
        <v>5</v>
      </c>
      <c r="D39" s="181">
        <v>84204</v>
      </c>
      <c r="E39" s="87">
        <f t="shared" si="12"/>
        <v>40.482692307692311</v>
      </c>
      <c r="F39" s="87">
        <f t="shared" si="13"/>
        <v>14.674975961538463</v>
      </c>
      <c r="G39" s="87">
        <f t="shared" si="14"/>
        <v>55.157668269230776</v>
      </c>
      <c r="H39" s="96">
        <v>1</v>
      </c>
      <c r="I39" s="87">
        <f t="shared" si="15"/>
        <v>55.157668269230776</v>
      </c>
      <c r="J39" s="100"/>
    </row>
  </sheetData>
  <hyperlinks>
    <hyperlink ref="B19" r:id="rId1" xr:uid="{E79C890D-B616-4755-ACB4-FF90AD9DE5BD}"/>
    <hyperlink ref="B9" r:id="rId2" display="https://www.opm.gov/policy-data-oversight/pay-leave/" xr:uid="{A08BAB13-3EB1-4A34-8528-28600F49520F}"/>
  </hyperlinks>
  <printOptions horizontalCentered="1"/>
  <pageMargins left="0.7" right="0.7" top="0.75" bottom="0.75" header="0.3" footer="0.3"/>
  <pageSetup scale="96" fitToHeight="10" orientation="landscape" horizontalDpi="1200" verticalDpi="1200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C7B8-6CA1-4D5A-ABCD-FAD18FF7249B}">
  <sheetPr codeName="Sheet10">
    <tabColor theme="8" tint="0.79998168889431442"/>
    <pageSetUpPr fitToPage="1"/>
  </sheetPr>
  <dimension ref="A1:K38"/>
  <sheetViews>
    <sheetView zoomScaleNormal="100" workbookViewId="0">
      <pane ySplit="22" topLeftCell="A23" activePane="bottomLeft" state="frozen"/>
      <selection pane="bottomLeft" activeCell="K21" sqref="K21"/>
    </sheetView>
  </sheetViews>
  <sheetFormatPr defaultRowHeight="12.5" x14ac:dyDescent="0.25"/>
  <cols>
    <col min="1" max="1" width="30.54296875" style="30" customWidth="1"/>
    <col min="2" max="3" width="8.54296875" style="29" customWidth="1"/>
    <col min="4" max="4" width="10.54296875" style="29" customWidth="1"/>
    <col min="5" max="5" width="9.54296875" style="37" customWidth="1"/>
    <col min="6" max="6" width="9" style="37" bestFit="1" customWidth="1"/>
    <col min="7" max="7" width="8.81640625" style="37"/>
    <col min="8" max="8" width="8.81640625" style="96"/>
    <col min="9" max="9" width="12.54296875" style="87" customWidth="1"/>
    <col min="10" max="10" width="9.81640625" style="86" customWidth="1"/>
    <col min="11" max="11" width="12.6328125" style="99" customWidth="1"/>
  </cols>
  <sheetData>
    <row r="1" spans="1:11" ht="13" x14ac:dyDescent="0.25">
      <c r="A1" s="35" t="str">
        <f>'12 BHCollection EA REDA'!A1</f>
        <v>RURAL BUSINESS COOPERATIVE SERVICE</v>
      </c>
      <c r="B1" s="36"/>
      <c r="C1" s="36"/>
      <c r="D1" s="36"/>
      <c r="E1" s="47"/>
      <c r="F1" s="47"/>
      <c r="G1" s="47"/>
      <c r="H1" s="90"/>
      <c r="I1" s="47"/>
      <c r="J1" s="47"/>
      <c r="K1" s="47"/>
    </row>
    <row r="2" spans="1:11" ht="13" x14ac:dyDescent="0.25">
      <c r="A2" s="35" t="str">
        <f>'12 BHCollection EA REDA'!A2</f>
        <v>RURAL ENERGY FOR AMERICA PROGRAM</v>
      </c>
      <c r="B2" s="36"/>
      <c r="C2" s="36"/>
      <c r="D2" s="36"/>
      <c r="E2" s="47"/>
      <c r="F2" s="47"/>
      <c r="G2" s="47"/>
      <c r="H2" s="90"/>
      <c r="I2" s="47"/>
      <c r="J2" s="47"/>
      <c r="K2" s="47"/>
    </row>
    <row r="3" spans="1:11" ht="13" x14ac:dyDescent="0.25">
      <c r="A3" s="35" t="str">
        <f>'12 BHCollection EA REDA'!A3</f>
        <v>ENERGY AUDIT (EA) AND RENEWABLE ENERGY DEVELOPMENT ASSITANCE (REDA)</v>
      </c>
      <c r="B3" s="36"/>
      <c r="C3" s="36"/>
      <c r="D3" s="36"/>
      <c r="E3" s="47"/>
      <c r="F3" s="47"/>
      <c r="G3" s="47"/>
      <c r="H3" s="90"/>
      <c r="I3" s="47"/>
      <c r="J3" s="47"/>
      <c r="K3" s="47"/>
    </row>
    <row r="4" spans="1:11" ht="13" x14ac:dyDescent="0.25">
      <c r="A4" s="35" t="str">
        <f>'12 BHCollection EA REDA'!A4</f>
        <v>INFORMATION COLLECTION BURDEN HOURS</v>
      </c>
      <c r="B4" s="36"/>
      <c r="C4" s="36"/>
      <c r="D4" s="36"/>
      <c r="E4" s="47"/>
      <c r="F4" s="47"/>
      <c r="G4" s="47"/>
      <c r="H4" s="90"/>
      <c r="I4" s="47"/>
      <c r="J4" s="47"/>
      <c r="K4" s="47"/>
    </row>
    <row r="5" spans="1:11" ht="13" x14ac:dyDescent="0.25">
      <c r="A5" s="35" t="str">
        <f>'12 BHCollection EA REDA'!A5</f>
        <v>OMB # 0570 - 0067</v>
      </c>
      <c r="B5" s="36"/>
      <c r="C5" s="36"/>
      <c r="D5" s="36"/>
      <c r="E5" s="47"/>
      <c r="F5" s="47"/>
      <c r="G5" s="47"/>
      <c r="H5" s="90"/>
      <c r="I5" s="47"/>
      <c r="J5" s="47"/>
      <c r="K5" s="47"/>
    </row>
    <row r="6" spans="1:11" ht="13" x14ac:dyDescent="0.25">
      <c r="A6" s="186">
        <f>'12 BHCollection EA REDA'!A6</f>
        <v>45575</v>
      </c>
      <c r="B6" s="36"/>
      <c r="C6" s="36"/>
      <c r="D6" s="36"/>
      <c r="E6" s="47"/>
      <c r="F6" s="47"/>
      <c r="G6" s="47"/>
      <c r="H6" s="90"/>
      <c r="I6" s="47"/>
      <c r="J6" s="47"/>
      <c r="K6" s="47"/>
    </row>
    <row r="7" spans="1:11" x14ac:dyDescent="0.25">
      <c r="A7" s="33"/>
      <c r="B7" s="32"/>
      <c r="C7" s="32"/>
      <c r="D7" s="32"/>
      <c r="E7" s="48"/>
      <c r="F7" s="48"/>
      <c r="G7" s="48"/>
      <c r="H7" s="91"/>
      <c r="I7" s="48"/>
      <c r="J7" s="32"/>
      <c r="K7" s="98"/>
    </row>
    <row r="8" spans="1:11" ht="13" x14ac:dyDescent="0.25">
      <c r="A8" s="31" t="s">
        <v>66</v>
      </c>
      <c r="B8" s="25"/>
      <c r="C8" s="85"/>
      <c r="D8" s="32"/>
      <c r="E8" s="48"/>
      <c r="F8" s="48"/>
      <c r="G8" s="48"/>
      <c r="H8" s="91"/>
      <c r="I8" s="48"/>
      <c r="J8" s="32"/>
      <c r="K8" s="98"/>
    </row>
    <row r="9" spans="1:11" ht="13" x14ac:dyDescent="0.25">
      <c r="A9" s="31" t="s">
        <v>67</v>
      </c>
      <c r="B9" s="85" t="s">
        <v>68</v>
      </c>
      <c r="C9" s="85"/>
      <c r="D9" s="32"/>
      <c r="E9" s="48"/>
      <c r="F9" s="48"/>
      <c r="G9" s="48"/>
      <c r="H9" s="91"/>
      <c r="I9" s="48"/>
      <c r="J9" s="32"/>
      <c r="K9" s="98"/>
    </row>
    <row r="10" spans="1:11" ht="13" x14ac:dyDescent="0.25">
      <c r="A10" s="31" t="s">
        <v>69</v>
      </c>
      <c r="B10" s="25"/>
      <c r="C10" s="85"/>
      <c r="D10" s="32"/>
      <c r="E10" s="48"/>
      <c r="F10" s="48"/>
      <c r="G10" s="48"/>
      <c r="H10" s="91"/>
      <c r="I10" s="48"/>
      <c r="J10" s="32"/>
      <c r="K10" s="98"/>
    </row>
    <row r="11" spans="1:11" ht="13" x14ac:dyDescent="0.25">
      <c r="A11" s="31" t="s">
        <v>70</v>
      </c>
      <c r="B11" s="25"/>
      <c r="C11" s="85"/>
      <c r="D11" s="32"/>
      <c r="E11" s="48"/>
      <c r="F11" s="48"/>
      <c r="G11" s="48"/>
      <c r="H11" s="91"/>
      <c r="I11" s="48"/>
      <c r="J11" s="32"/>
      <c r="K11" s="98"/>
    </row>
    <row r="12" spans="1:11" ht="13" x14ac:dyDescent="0.25">
      <c r="A12" s="31"/>
      <c r="B12" s="25"/>
      <c r="C12" s="85"/>
      <c r="D12" s="32"/>
      <c r="E12" s="48"/>
      <c r="F12" s="48"/>
      <c r="G12" s="48"/>
      <c r="H12" s="91"/>
      <c r="I12" s="48"/>
      <c r="J12" s="32"/>
      <c r="K12" s="98"/>
    </row>
    <row r="13" spans="1:11" ht="13" x14ac:dyDescent="0.25">
      <c r="A13" s="31" t="s">
        <v>71</v>
      </c>
      <c r="B13" s="25"/>
      <c r="C13" s="85"/>
      <c r="D13" s="32"/>
      <c r="E13" s="48"/>
      <c r="F13" s="48"/>
      <c r="G13" s="48"/>
      <c r="H13" s="91"/>
      <c r="I13" s="48"/>
      <c r="J13" s="32"/>
      <c r="K13" s="98"/>
    </row>
    <row r="14" spans="1:11" ht="13" x14ac:dyDescent="0.25">
      <c r="A14" s="31" t="s">
        <v>296</v>
      </c>
      <c r="B14" s="25"/>
      <c r="C14" s="85"/>
      <c r="D14" s="32"/>
      <c r="E14" s="48"/>
      <c r="F14" s="48"/>
      <c r="G14" s="48"/>
      <c r="H14" s="91"/>
      <c r="I14" s="48"/>
      <c r="J14" s="32"/>
      <c r="K14" s="98"/>
    </row>
    <row r="15" spans="1:11" ht="13" x14ac:dyDescent="0.25">
      <c r="A15" s="31"/>
      <c r="B15" s="25"/>
      <c r="C15" s="85"/>
      <c r="D15" s="32"/>
      <c r="E15" s="48"/>
      <c r="F15" s="48"/>
      <c r="G15" s="48"/>
      <c r="H15" s="91"/>
      <c r="I15" s="48"/>
      <c r="J15" s="32"/>
      <c r="K15" s="98"/>
    </row>
    <row r="16" spans="1:11" ht="13" x14ac:dyDescent="0.25">
      <c r="A16" s="31" t="s">
        <v>72</v>
      </c>
      <c r="B16" s="25"/>
      <c r="C16" s="85"/>
      <c r="D16" s="32"/>
      <c r="E16" s="48"/>
      <c r="F16" s="48"/>
      <c r="G16" s="48"/>
      <c r="H16" s="91"/>
      <c r="I16" s="48"/>
      <c r="J16" s="32"/>
      <c r="K16" s="98"/>
    </row>
    <row r="17" spans="1:11" ht="13" x14ac:dyDescent="0.25">
      <c r="A17" s="31" t="s">
        <v>73</v>
      </c>
      <c r="B17" s="25"/>
      <c r="C17" s="85"/>
      <c r="D17" s="32"/>
      <c r="E17" s="48"/>
      <c r="F17" s="48"/>
      <c r="G17" s="48"/>
      <c r="H17" s="91"/>
      <c r="I17" s="48"/>
      <c r="J17" s="32"/>
      <c r="K17" s="98"/>
    </row>
    <row r="18" spans="1:11" ht="13" x14ac:dyDescent="0.25">
      <c r="A18" s="31"/>
      <c r="B18" s="25"/>
      <c r="C18" s="85"/>
      <c r="D18" s="32"/>
      <c r="E18" s="48"/>
      <c r="F18" s="48"/>
      <c r="G18" s="48"/>
      <c r="H18" s="91"/>
      <c r="I18" s="48"/>
      <c r="J18" s="32"/>
      <c r="K18" s="98"/>
    </row>
    <row r="19" spans="1:11" ht="13" x14ac:dyDescent="0.25">
      <c r="A19" s="31" t="s">
        <v>74</v>
      </c>
      <c r="B19" s="25" t="s">
        <v>50</v>
      </c>
      <c r="C19" s="25"/>
      <c r="D19" s="32"/>
      <c r="E19" s="48"/>
      <c r="F19" s="84"/>
      <c r="G19" s="84"/>
      <c r="H19" s="92"/>
      <c r="I19" s="84"/>
      <c r="J19" s="32"/>
      <c r="K19" s="84">
        <v>0.36249999999999999</v>
      </c>
    </row>
    <row r="20" spans="1:11" ht="13" x14ac:dyDescent="0.25">
      <c r="A20" s="31"/>
      <c r="B20" s="25"/>
      <c r="C20" s="32"/>
      <c r="D20" s="32"/>
      <c r="E20" s="48"/>
      <c r="F20" s="84"/>
      <c r="G20" s="48"/>
      <c r="H20" s="91"/>
      <c r="I20" s="48"/>
      <c r="J20" s="32"/>
      <c r="K20" s="98"/>
    </row>
    <row r="21" spans="1:11" ht="13" x14ac:dyDescent="0.25">
      <c r="A21" s="28" t="s">
        <v>51</v>
      </c>
      <c r="B21" s="34"/>
      <c r="C21" s="34"/>
      <c r="D21" s="34"/>
      <c r="E21" s="38"/>
      <c r="F21" s="39"/>
      <c r="G21" s="49" t="s">
        <v>52</v>
      </c>
      <c r="H21" s="93">
        <f>H23+H27+H31+H35</f>
        <v>24.5</v>
      </c>
      <c r="I21" s="49">
        <f>I23+I27+I31+I35</f>
        <v>1620.1441646634617</v>
      </c>
      <c r="J21" s="34"/>
      <c r="K21" s="49">
        <f>K23+K27+K31+K35</f>
        <v>41292.552536057687</v>
      </c>
    </row>
    <row r="22" spans="1:11" ht="52" x14ac:dyDescent="0.25">
      <c r="A22" s="174" t="s">
        <v>53</v>
      </c>
      <c r="B22" s="174" t="s">
        <v>54</v>
      </c>
      <c r="C22" s="174" t="s">
        <v>55</v>
      </c>
      <c r="D22" s="175" t="s">
        <v>56</v>
      </c>
      <c r="E22" s="88" t="s">
        <v>57</v>
      </c>
      <c r="F22" s="88" t="s">
        <v>58</v>
      </c>
      <c r="G22" s="88" t="s">
        <v>59</v>
      </c>
      <c r="H22" s="94" t="s">
        <v>60</v>
      </c>
      <c r="I22" s="88" t="s">
        <v>61</v>
      </c>
      <c r="J22" s="89" t="s">
        <v>62</v>
      </c>
      <c r="K22" s="88" t="s">
        <v>63</v>
      </c>
    </row>
    <row r="23" spans="1:11" ht="13" x14ac:dyDescent="0.25">
      <c r="A23" s="176" t="s">
        <v>129</v>
      </c>
      <c r="B23" s="177"/>
      <c r="C23" s="177"/>
      <c r="D23" s="178"/>
      <c r="E23" s="179"/>
      <c r="F23" s="179"/>
      <c r="G23" s="179"/>
      <c r="H23" s="95">
        <f>SUM(H24:H26)</f>
        <v>8</v>
      </c>
      <c r="I23" s="97">
        <f>SUM(I24:I26)</f>
        <v>543.21171874999993</v>
      </c>
      <c r="J23" s="116">
        <f>'12 BHCollection EA REDA'!C8</f>
        <v>28</v>
      </c>
      <c r="K23" s="101">
        <f>J23*I23</f>
        <v>15209.928124999999</v>
      </c>
    </row>
    <row r="24" spans="1:11" x14ac:dyDescent="0.25">
      <c r="A24" s="180" t="s">
        <v>203</v>
      </c>
      <c r="B24" s="86">
        <v>13</v>
      </c>
      <c r="C24" s="86">
        <v>5</v>
      </c>
      <c r="D24" s="181">
        <v>120218</v>
      </c>
      <c r="E24" s="87">
        <f>(D24/52)/40</f>
        <v>57.797115384615381</v>
      </c>
      <c r="F24" s="87">
        <f>E24*$K$19</f>
        <v>20.951454326923074</v>
      </c>
      <c r="G24" s="87">
        <f>E24+F24</f>
        <v>78.748569711538451</v>
      </c>
      <c r="H24" s="96">
        <v>2</v>
      </c>
      <c r="I24" s="87">
        <f>H24*G24</f>
        <v>157.4971394230769</v>
      </c>
      <c r="J24" s="100"/>
    </row>
    <row r="25" spans="1:11" x14ac:dyDescent="0.25">
      <c r="A25" s="180" t="s">
        <v>202</v>
      </c>
      <c r="B25" s="86">
        <v>12</v>
      </c>
      <c r="C25" s="86">
        <v>5</v>
      </c>
      <c r="D25" s="181">
        <v>100926</v>
      </c>
      <c r="E25" s="87">
        <f t="shared" ref="E25:E26" si="0">(D25/52)/40</f>
        <v>48.52211538461539</v>
      </c>
      <c r="F25" s="87">
        <f t="shared" ref="F25:F26" si="1">E25*$K$19</f>
        <v>17.58926682692308</v>
      </c>
      <c r="G25" s="87">
        <f t="shared" ref="G25:G26" si="2">E25+F25</f>
        <v>66.111382211538469</v>
      </c>
      <c r="H25" s="96">
        <v>5</v>
      </c>
      <c r="I25" s="87">
        <f t="shared" ref="I25:I26" si="3">H25*G25</f>
        <v>330.55691105769233</v>
      </c>
      <c r="J25" s="100"/>
    </row>
    <row r="26" spans="1:11" x14ac:dyDescent="0.25">
      <c r="A26" s="180" t="s">
        <v>202</v>
      </c>
      <c r="B26" s="86">
        <v>11</v>
      </c>
      <c r="C26" s="86">
        <v>5</v>
      </c>
      <c r="D26" s="181">
        <v>84204</v>
      </c>
      <c r="E26" s="87">
        <f t="shared" si="0"/>
        <v>40.482692307692311</v>
      </c>
      <c r="F26" s="87">
        <f t="shared" si="1"/>
        <v>14.674975961538463</v>
      </c>
      <c r="G26" s="87">
        <f t="shared" si="2"/>
        <v>55.157668269230776</v>
      </c>
      <c r="H26" s="96">
        <v>1</v>
      </c>
      <c r="I26" s="87">
        <f t="shared" si="3"/>
        <v>55.157668269230776</v>
      </c>
      <c r="J26" s="100"/>
    </row>
    <row r="27" spans="1:11" ht="13" x14ac:dyDescent="0.25">
      <c r="A27" s="176" t="s">
        <v>64</v>
      </c>
      <c r="B27" s="177"/>
      <c r="C27" s="177"/>
      <c r="D27" s="178"/>
      <c r="E27" s="179"/>
      <c r="F27" s="179"/>
      <c r="G27" s="179"/>
      <c r="H27" s="95">
        <f>SUM(H28:H30)</f>
        <v>6</v>
      </c>
      <c r="I27" s="97">
        <f>SUM(I28:I30)</f>
        <v>398.3517668269231</v>
      </c>
      <c r="J27" s="116">
        <f>J23</f>
        <v>28</v>
      </c>
      <c r="K27" s="101">
        <f>J27*I27</f>
        <v>11153.849471153846</v>
      </c>
    </row>
    <row r="28" spans="1:11" x14ac:dyDescent="0.25">
      <c r="A28" s="180" t="s">
        <v>203</v>
      </c>
      <c r="B28" s="86">
        <v>13</v>
      </c>
      <c r="C28" s="86">
        <v>5</v>
      </c>
      <c r="D28" s="181">
        <v>120218</v>
      </c>
      <c r="E28" s="87">
        <f>(D28/52)/40</f>
        <v>57.797115384615381</v>
      </c>
      <c r="F28" s="87">
        <f>E28*$K$19</f>
        <v>20.951454326923074</v>
      </c>
      <c r="G28" s="87">
        <f>E28+F28</f>
        <v>78.748569711538451</v>
      </c>
      <c r="H28" s="96">
        <v>1</v>
      </c>
      <c r="I28" s="87">
        <f>H28*G28</f>
        <v>78.748569711538451</v>
      </c>
      <c r="J28" s="100"/>
    </row>
    <row r="29" spans="1:11" x14ac:dyDescent="0.25">
      <c r="A29" s="180" t="s">
        <v>202</v>
      </c>
      <c r="B29" s="86">
        <v>12</v>
      </c>
      <c r="C29" s="86">
        <v>5</v>
      </c>
      <c r="D29" s="181">
        <v>100926</v>
      </c>
      <c r="E29" s="87">
        <f t="shared" ref="E29:E30" si="4">(D29/52)/40</f>
        <v>48.52211538461539</v>
      </c>
      <c r="F29" s="87">
        <f t="shared" ref="F29:F30" si="5">E29*$K$19</f>
        <v>17.58926682692308</v>
      </c>
      <c r="G29" s="87">
        <f t="shared" ref="G29:G30" si="6">E29+F29</f>
        <v>66.111382211538469</v>
      </c>
      <c r="H29" s="96">
        <v>4</v>
      </c>
      <c r="I29" s="87">
        <f t="shared" ref="I29:I30" si="7">H29*G29</f>
        <v>264.44552884615388</v>
      </c>
      <c r="J29" s="100"/>
    </row>
    <row r="30" spans="1:11" x14ac:dyDescent="0.25">
      <c r="A30" s="180" t="s">
        <v>202</v>
      </c>
      <c r="B30" s="86">
        <v>11</v>
      </c>
      <c r="C30" s="86">
        <v>5</v>
      </c>
      <c r="D30" s="181">
        <v>84204</v>
      </c>
      <c r="E30" s="87">
        <f t="shared" si="4"/>
        <v>40.482692307692311</v>
      </c>
      <c r="F30" s="87">
        <f t="shared" si="5"/>
        <v>14.674975961538463</v>
      </c>
      <c r="G30" s="87">
        <f t="shared" si="6"/>
        <v>55.157668269230776</v>
      </c>
      <c r="H30" s="96">
        <v>1</v>
      </c>
      <c r="I30" s="87">
        <f t="shared" si="7"/>
        <v>55.157668269230776</v>
      </c>
      <c r="J30" s="100"/>
    </row>
    <row r="31" spans="1:11" ht="13" x14ac:dyDescent="0.25">
      <c r="A31" s="176" t="s">
        <v>130</v>
      </c>
      <c r="B31" s="177"/>
      <c r="C31" s="177"/>
      <c r="D31" s="178"/>
      <c r="E31" s="179"/>
      <c r="F31" s="179"/>
      <c r="G31" s="179"/>
      <c r="H31" s="95">
        <f>SUM(H32:H34)</f>
        <v>5.25</v>
      </c>
      <c r="I31" s="97">
        <f>SUM(I32:I34)</f>
        <v>339.29033954326928</v>
      </c>
      <c r="J31" s="116">
        <f>'12 BHCollection EA REDA'!K8</f>
        <v>22</v>
      </c>
      <c r="K31" s="101">
        <f>J31*I31</f>
        <v>7464.3874699519238</v>
      </c>
    </row>
    <row r="32" spans="1:11" x14ac:dyDescent="0.25">
      <c r="A32" s="180" t="s">
        <v>203</v>
      </c>
      <c r="B32" s="86">
        <v>13</v>
      </c>
      <c r="C32" s="86">
        <v>5</v>
      </c>
      <c r="D32" s="181">
        <v>120218</v>
      </c>
      <c r="E32" s="87">
        <f>(D32/52)/40</f>
        <v>57.797115384615381</v>
      </c>
      <c r="F32" s="87">
        <f>E32*$K$19</f>
        <v>20.951454326923074</v>
      </c>
      <c r="G32" s="87">
        <f>E32+F32</f>
        <v>78.748569711538451</v>
      </c>
      <c r="H32" s="96">
        <v>0.25</v>
      </c>
      <c r="I32" s="87">
        <f>H32*G32</f>
        <v>19.687142427884613</v>
      </c>
      <c r="J32" s="100"/>
    </row>
    <row r="33" spans="1:11" x14ac:dyDescent="0.25">
      <c r="A33" s="180" t="s">
        <v>202</v>
      </c>
      <c r="B33" s="86">
        <v>12</v>
      </c>
      <c r="C33" s="86">
        <v>5</v>
      </c>
      <c r="D33" s="181">
        <v>100926</v>
      </c>
      <c r="E33" s="87">
        <f t="shared" ref="E33:E34" si="8">(D33/52)/40</f>
        <v>48.52211538461539</v>
      </c>
      <c r="F33" s="87">
        <f t="shared" ref="F33:F34" si="9">E33*$K$19</f>
        <v>17.58926682692308</v>
      </c>
      <c r="G33" s="87">
        <f t="shared" ref="G33:G34" si="10">E33+F33</f>
        <v>66.111382211538469</v>
      </c>
      <c r="H33" s="96">
        <v>4</v>
      </c>
      <c r="I33" s="87">
        <f t="shared" ref="I33:I34" si="11">H33*G33</f>
        <v>264.44552884615388</v>
      </c>
      <c r="J33" s="100"/>
    </row>
    <row r="34" spans="1:11" x14ac:dyDescent="0.25">
      <c r="A34" s="180" t="s">
        <v>202</v>
      </c>
      <c r="B34" s="86">
        <v>11</v>
      </c>
      <c r="C34" s="86">
        <v>5</v>
      </c>
      <c r="D34" s="181">
        <v>84204</v>
      </c>
      <c r="E34" s="87">
        <f t="shared" si="8"/>
        <v>40.482692307692311</v>
      </c>
      <c r="F34" s="87">
        <f t="shared" si="9"/>
        <v>14.674975961538463</v>
      </c>
      <c r="G34" s="87">
        <f t="shared" si="10"/>
        <v>55.157668269230776</v>
      </c>
      <c r="H34" s="96">
        <v>1</v>
      </c>
      <c r="I34" s="87">
        <f t="shared" si="11"/>
        <v>55.157668269230776</v>
      </c>
      <c r="J34" s="100"/>
    </row>
    <row r="35" spans="1:11" ht="13" x14ac:dyDescent="0.25">
      <c r="A35" s="176" t="s">
        <v>131</v>
      </c>
      <c r="B35" s="177"/>
      <c r="C35" s="177"/>
      <c r="D35" s="178"/>
      <c r="E35" s="179"/>
      <c r="F35" s="179"/>
      <c r="G35" s="179"/>
      <c r="H35" s="95">
        <f>SUM(H36:H38)</f>
        <v>5.25</v>
      </c>
      <c r="I35" s="97">
        <f>SUM(I36:I38)</f>
        <v>339.29033954326928</v>
      </c>
      <c r="J35" s="116">
        <f>J31</f>
        <v>22</v>
      </c>
      <c r="K35" s="101">
        <f>J35*I35</f>
        <v>7464.3874699519238</v>
      </c>
    </row>
    <row r="36" spans="1:11" x14ac:dyDescent="0.25">
      <c r="A36" s="180" t="s">
        <v>203</v>
      </c>
      <c r="B36" s="86">
        <v>13</v>
      </c>
      <c r="C36" s="86">
        <v>5</v>
      </c>
      <c r="D36" s="181">
        <v>120218</v>
      </c>
      <c r="E36" s="87">
        <f>(D36/52)/40</f>
        <v>57.797115384615381</v>
      </c>
      <c r="F36" s="87">
        <f>E36*$K$19</f>
        <v>20.951454326923074</v>
      </c>
      <c r="G36" s="87">
        <f>E36+F36</f>
        <v>78.748569711538451</v>
      </c>
      <c r="H36" s="96">
        <v>0.25</v>
      </c>
      <c r="I36" s="87">
        <f>H36*G36</f>
        <v>19.687142427884613</v>
      </c>
      <c r="J36" s="100"/>
    </row>
    <row r="37" spans="1:11" x14ac:dyDescent="0.25">
      <c r="A37" s="180" t="s">
        <v>202</v>
      </c>
      <c r="B37" s="86">
        <v>12</v>
      </c>
      <c r="C37" s="86">
        <v>5</v>
      </c>
      <c r="D37" s="181">
        <v>100926</v>
      </c>
      <c r="E37" s="87">
        <f t="shared" ref="E37:E38" si="12">(D37/52)/40</f>
        <v>48.52211538461539</v>
      </c>
      <c r="F37" s="87">
        <f t="shared" ref="F37:F38" si="13">E37*$K$19</f>
        <v>17.58926682692308</v>
      </c>
      <c r="G37" s="87">
        <f t="shared" ref="G37:G38" si="14">E37+F37</f>
        <v>66.111382211538469</v>
      </c>
      <c r="H37" s="96">
        <v>4</v>
      </c>
      <c r="I37" s="87">
        <f t="shared" ref="I37:I38" si="15">H37*G37</f>
        <v>264.44552884615388</v>
      </c>
      <c r="J37" s="100"/>
    </row>
    <row r="38" spans="1:11" x14ac:dyDescent="0.25">
      <c r="A38" s="180" t="s">
        <v>202</v>
      </c>
      <c r="B38" s="86">
        <v>11</v>
      </c>
      <c r="C38" s="86">
        <v>5</v>
      </c>
      <c r="D38" s="181">
        <v>84204</v>
      </c>
      <c r="E38" s="87">
        <f t="shared" si="12"/>
        <v>40.482692307692311</v>
      </c>
      <c r="F38" s="87">
        <f t="shared" si="13"/>
        <v>14.674975961538463</v>
      </c>
      <c r="G38" s="87">
        <f t="shared" si="14"/>
        <v>55.157668269230776</v>
      </c>
      <c r="H38" s="96">
        <v>1</v>
      </c>
      <c r="I38" s="87">
        <f t="shared" si="15"/>
        <v>55.157668269230776</v>
      </c>
      <c r="J38" s="100"/>
    </row>
  </sheetData>
  <hyperlinks>
    <hyperlink ref="B19" r:id="rId1" xr:uid="{F74FD129-C913-43B9-9434-FF98313CCA1A}"/>
    <hyperlink ref="B9" r:id="rId2" display="https://www.opm.gov/policy-data-oversight/pay-leave/" xr:uid="{4D7B85B6-4F57-43B9-9D4C-C22994BEBD6A}"/>
  </hyperlinks>
  <printOptions horizontalCentered="1"/>
  <pageMargins left="0.7" right="0.7" top="0.75" bottom="0.75" header="0.3" footer="0.3"/>
  <pageSetup scale="95" fitToHeight="10" orientation="landscape" horizontalDpi="1200" verticalDpi="1200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5E2DC-5AA4-47DA-804B-56586A5A4C43}">
  <sheetPr>
    <tabColor theme="8" tint="0.79998168889431442"/>
    <pageSetUpPr fitToPage="1"/>
  </sheetPr>
  <dimension ref="A1:K34"/>
  <sheetViews>
    <sheetView zoomScaleNormal="100" workbookViewId="0">
      <pane ySplit="22" topLeftCell="A23" activePane="bottomLeft" state="frozen"/>
      <selection pane="bottomLeft" activeCell="K21" sqref="K21"/>
    </sheetView>
  </sheetViews>
  <sheetFormatPr defaultRowHeight="12.5" x14ac:dyDescent="0.25"/>
  <cols>
    <col min="1" max="1" width="30.54296875" style="30" customWidth="1"/>
    <col min="2" max="3" width="8.54296875" style="29" customWidth="1"/>
    <col min="4" max="4" width="10.54296875" style="29" customWidth="1"/>
    <col min="5" max="5" width="9.54296875" style="37" customWidth="1"/>
    <col min="6" max="6" width="9" style="37" bestFit="1" customWidth="1"/>
    <col min="7" max="7" width="8.7265625" style="37"/>
    <col min="8" max="8" width="8.7265625" style="96"/>
    <col min="9" max="9" width="12.54296875" style="87" customWidth="1"/>
    <col min="10" max="10" width="9.81640625" style="86" customWidth="1"/>
    <col min="11" max="11" width="12.6328125" style="99" customWidth="1"/>
  </cols>
  <sheetData>
    <row r="1" spans="1:11" ht="13" x14ac:dyDescent="0.25">
      <c r="A1" s="35" t="str">
        <f>'12 BHCollection EA REDA'!A1</f>
        <v>RURAL BUSINESS COOPERATIVE SERVICE</v>
      </c>
      <c r="B1" s="36"/>
      <c r="C1" s="36"/>
      <c r="D1" s="36"/>
      <c r="E1" s="47"/>
      <c r="F1" s="47"/>
      <c r="G1" s="47"/>
      <c r="H1" s="90"/>
      <c r="I1" s="47"/>
      <c r="J1" s="47"/>
      <c r="K1" s="47"/>
    </row>
    <row r="2" spans="1:11" ht="13" x14ac:dyDescent="0.25">
      <c r="A2" s="35" t="str">
        <f>'12 BHCollection EA REDA'!A2</f>
        <v>RURAL ENERGY FOR AMERICA PROGRAM</v>
      </c>
      <c r="B2" s="36"/>
      <c r="C2" s="36"/>
      <c r="D2" s="36"/>
      <c r="E2" s="47"/>
      <c r="F2" s="47"/>
      <c r="G2" s="47"/>
      <c r="H2" s="90"/>
      <c r="I2" s="47"/>
      <c r="J2" s="47"/>
      <c r="K2" s="47"/>
    </row>
    <row r="3" spans="1:11" ht="13" x14ac:dyDescent="0.25">
      <c r="A3" s="35" t="str">
        <f>'12 BHCollection EA REDA'!A3</f>
        <v>ENERGY AUDIT (EA) AND RENEWABLE ENERGY DEVELOPMENT ASSITANCE (REDA)</v>
      </c>
      <c r="B3" s="36"/>
      <c r="C3" s="36"/>
      <c r="D3" s="36"/>
      <c r="E3" s="47"/>
      <c r="F3" s="47"/>
      <c r="G3" s="47"/>
      <c r="H3" s="90"/>
      <c r="I3" s="47"/>
      <c r="J3" s="47"/>
      <c r="K3" s="47"/>
    </row>
    <row r="4" spans="1:11" ht="13" x14ac:dyDescent="0.25">
      <c r="A4" s="35" t="str">
        <f>'12 BHCollection EA REDA'!A4</f>
        <v>INFORMATION COLLECTION BURDEN HOURS</v>
      </c>
      <c r="B4" s="36"/>
      <c r="C4" s="36"/>
      <c r="D4" s="36"/>
      <c r="E4" s="47"/>
      <c r="F4" s="47"/>
      <c r="G4" s="47"/>
      <c r="H4" s="90"/>
      <c r="I4" s="47"/>
      <c r="J4" s="47"/>
      <c r="K4" s="47"/>
    </row>
    <row r="5" spans="1:11" ht="13" x14ac:dyDescent="0.25">
      <c r="A5" s="35" t="str">
        <f>'12 BHCollection EA REDA'!A5</f>
        <v>OMB # 0570 - 0067</v>
      </c>
      <c r="B5" s="36"/>
      <c r="C5" s="36"/>
      <c r="D5" s="36"/>
      <c r="E5" s="47"/>
      <c r="F5" s="47"/>
      <c r="G5" s="47"/>
      <c r="H5" s="90"/>
      <c r="I5" s="47"/>
      <c r="J5" s="47"/>
      <c r="K5" s="47"/>
    </row>
    <row r="6" spans="1:11" ht="13" x14ac:dyDescent="0.25">
      <c r="A6" s="186">
        <f>'12 BHCollection EA REDA'!A6</f>
        <v>45575</v>
      </c>
      <c r="B6" s="36"/>
      <c r="C6" s="36"/>
      <c r="D6" s="36"/>
      <c r="E6" s="47"/>
      <c r="F6" s="47"/>
      <c r="G6" s="47"/>
      <c r="H6" s="90"/>
      <c r="I6" s="47"/>
      <c r="J6" s="47"/>
      <c r="K6" s="47"/>
    </row>
    <row r="7" spans="1:11" x14ac:dyDescent="0.25">
      <c r="A7" s="33"/>
      <c r="B7" s="32"/>
      <c r="C7" s="32"/>
      <c r="D7" s="32"/>
      <c r="E7" s="48"/>
      <c r="F7" s="48"/>
      <c r="G7" s="48"/>
      <c r="H7" s="91"/>
      <c r="I7" s="48"/>
      <c r="J7" s="32"/>
      <c r="K7" s="98"/>
    </row>
    <row r="8" spans="1:11" ht="13" x14ac:dyDescent="0.25">
      <c r="A8" s="31" t="s">
        <v>66</v>
      </c>
      <c r="B8" s="25"/>
      <c r="C8" s="85"/>
      <c r="D8" s="32"/>
      <c r="E8" s="48"/>
      <c r="F8" s="48"/>
      <c r="G8" s="48"/>
      <c r="H8" s="91"/>
      <c r="I8" s="48"/>
      <c r="J8" s="32"/>
      <c r="K8" s="98"/>
    </row>
    <row r="9" spans="1:11" ht="13" x14ac:dyDescent="0.25">
      <c r="A9" s="31" t="s">
        <v>67</v>
      </c>
      <c r="B9" s="85" t="s">
        <v>68</v>
      </c>
      <c r="C9" s="85"/>
      <c r="D9" s="32"/>
      <c r="E9" s="48"/>
      <c r="F9" s="48"/>
      <c r="G9" s="48"/>
      <c r="H9" s="91"/>
      <c r="I9" s="48"/>
      <c r="J9" s="32"/>
      <c r="K9" s="98"/>
    </row>
    <row r="10" spans="1:11" ht="13" x14ac:dyDescent="0.25">
      <c r="A10" s="31" t="s">
        <v>69</v>
      </c>
      <c r="B10" s="25"/>
      <c r="C10" s="85"/>
      <c r="D10" s="32"/>
      <c r="E10" s="48"/>
      <c r="F10" s="48"/>
      <c r="G10" s="48"/>
      <c r="H10" s="91"/>
      <c r="I10" s="48"/>
      <c r="J10" s="32"/>
      <c r="K10" s="98"/>
    </row>
    <row r="11" spans="1:11" ht="13" x14ac:dyDescent="0.25">
      <c r="A11" s="31" t="s">
        <v>70</v>
      </c>
      <c r="B11" s="25"/>
      <c r="C11" s="85"/>
      <c r="D11" s="32"/>
      <c r="E11" s="48"/>
      <c r="F11" s="48"/>
      <c r="G11" s="48"/>
      <c r="H11" s="91"/>
      <c r="I11" s="48"/>
      <c r="J11" s="32"/>
      <c r="K11" s="98"/>
    </row>
    <row r="12" spans="1:11" ht="13" x14ac:dyDescent="0.25">
      <c r="A12" s="31"/>
      <c r="B12" s="25"/>
      <c r="C12" s="85"/>
      <c r="D12" s="32"/>
      <c r="E12" s="48"/>
      <c r="F12" s="48"/>
      <c r="G12" s="48"/>
      <c r="H12" s="91"/>
      <c r="I12" s="48"/>
      <c r="J12" s="32"/>
      <c r="K12" s="98"/>
    </row>
    <row r="13" spans="1:11" ht="13" x14ac:dyDescent="0.25">
      <c r="A13" s="31" t="s">
        <v>71</v>
      </c>
      <c r="B13" s="25"/>
      <c r="C13" s="85"/>
      <c r="D13" s="32"/>
      <c r="E13" s="48"/>
      <c r="F13" s="48"/>
      <c r="G13" s="48"/>
      <c r="H13" s="91"/>
      <c r="I13" s="48"/>
      <c r="J13" s="32"/>
      <c r="K13" s="98"/>
    </row>
    <row r="14" spans="1:11" ht="13" x14ac:dyDescent="0.25">
      <c r="A14" s="31" t="s">
        <v>296</v>
      </c>
      <c r="B14" s="25"/>
      <c r="C14" s="85"/>
      <c r="D14" s="32"/>
      <c r="E14" s="48"/>
      <c r="F14" s="48"/>
      <c r="G14" s="48"/>
      <c r="H14" s="91"/>
      <c r="I14" s="48"/>
      <c r="J14" s="32"/>
      <c r="K14" s="98"/>
    </row>
    <row r="15" spans="1:11" ht="13" x14ac:dyDescent="0.25">
      <c r="A15" s="31"/>
      <c r="B15" s="25"/>
      <c r="C15" s="85"/>
      <c r="D15" s="32"/>
      <c r="E15" s="48"/>
      <c r="F15" s="48"/>
      <c r="G15" s="48"/>
      <c r="H15" s="91"/>
      <c r="I15" s="48"/>
      <c r="J15" s="32"/>
      <c r="K15" s="98"/>
    </row>
    <row r="16" spans="1:11" ht="13" x14ac:dyDescent="0.25">
      <c r="A16" s="31" t="s">
        <v>72</v>
      </c>
      <c r="B16" s="25"/>
      <c r="C16" s="85"/>
      <c r="D16" s="32"/>
      <c r="E16" s="48"/>
      <c r="F16" s="48"/>
      <c r="G16" s="48"/>
      <c r="H16" s="91"/>
      <c r="I16" s="48"/>
      <c r="J16" s="32"/>
      <c r="K16" s="98"/>
    </row>
    <row r="17" spans="1:11" ht="13" x14ac:dyDescent="0.25">
      <c r="A17" s="31" t="s">
        <v>73</v>
      </c>
      <c r="B17" s="25"/>
      <c r="C17" s="85"/>
      <c r="D17" s="32"/>
      <c r="E17" s="48"/>
      <c r="F17" s="48"/>
      <c r="G17" s="48"/>
      <c r="H17" s="91"/>
      <c r="I17" s="48"/>
      <c r="J17" s="32"/>
      <c r="K17" s="98"/>
    </row>
    <row r="18" spans="1:11" ht="13" x14ac:dyDescent="0.25">
      <c r="A18" s="31"/>
      <c r="B18" s="25"/>
      <c r="C18" s="85"/>
      <c r="D18" s="32"/>
      <c r="E18" s="48"/>
      <c r="F18" s="48"/>
      <c r="G18" s="48"/>
      <c r="H18" s="91"/>
      <c r="I18" s="48"/>
      <c r="J18" s="32"/>
      <c r="K18" s="98"/>
    </row>
    <row r="19" spans="1:11" ht="13" x14ac:dyDescent="0.25">
      <c r="A19" s="31" t="s">
        <v>74</v>
      </c>
      <c r="B19" s="25" t="s">
        <v>50</v>
      </c>
      <c r="C19" s="25"/>
      <c r="D19" s="32"/>
      <c r="E19" s="48"/>
      <c r="F19" s="84"/>
      <c r="G19" s="84"/>
      <c r="H19" s="92"/>
      <c r="I19" s="84"/>
      <c r="J19" s="32"/>
      <c r="K19" s="84">
        <v>0.36249999999999999</v>
      </c>
    </row>
    <row r="20" spans="1:11" ht="13" x14ac:dyDescent="0.25">
      <c r="A20" s="31"/>
      <c r="B20" s="25"/>
      <c r="C20" s="32"/>
      <c r="D20" s="32"/>
      <c r="E20" s="48"/>
      <c r="F20" s="84"/>
      <c r="G20" s="48"/>
      <c r="H20" s="91"/>
      <c r="I20" s="48"/>
      <c r="J20" s="32"/>
      <c r="K20" s="98"/>
    </row>
    <row r="21" spans="1:11" ht="13" x14ac:dyDescent="0.25">
      <c r="A21" s="28" t="s">
        <v>51</v>
      </c>
      <c r="B21" s="34"/>
      <c r="C21" s="34"/>
      <c r="D21" s="34"/>
      <c r="E21" s="38"/>
      <c r="F21" s="39"/>
      <c r="G21" s="49" t="s">
        <v>52</v>
      </c>
      <c r="H21" s="93">
        <f>H23+H27+H31</f>
        <v>27</v>
      </c>
      <c r="I21" s="49">
        <f>I23+I27+I31</f>
        <v>1782.4709735576923</v>
      </c>
      <c r="J21" s="34"/>
      <c r="K21" s="49">
        <f>K23+K27+K31</f>
        <v>388169.88293269236</v>
      </c>
    </row>
    <row r="22" spans="1:11" ht="52" x14ac:dyDescent="0.25">
      <c r="A22" s="174" t="s">
        <v>53</v>
      </c>
      <c r="B22" s="174" t="s">
        <v>54</v>
      </c>
      <c r="C22" s="174" t="s">
        <v>55</v>
      </c>
      <c r="D22" s="175" t="s">
        <v>56</v>
      </c>
      <c r="E22" s="88" t="s">
        <v>57</v>
      </c>
      <c r="F22" s="88" t="s">
        <v>58</v>
      </c>
      <c r="G22" s="88" t="s">
        <v>59</v>
      </c>
      <c r="H22" s="94" t="s">
        <v>60</v>
      </c>
      <c r="I22" s="88" t="s">
        <v>61</v>
      </c>
      <c r="J22" s="89" t="s">
        <v>62</v>
      </c>
      <c r="K22" s="88" t="s">
        <v>63</v>
      </c>
    </row>
    <row r="23" spans="1:11" ht="13" x14ac:dyDescent="0.25">
      <c r="A23" s="176" t="s">
        <v>64</v>
      </c>
      <c r="B23" s="177"/>
      <c r="C23" s="177"/>
      <c r="D23" s="178"/>
      <c r="E23" s="179"/>
      <c r="F23" s="179"/>
      <c r="G23" s="179"/>
      <c r="H23" s="95">
        <f>SUM(H24:H26)</f>
        <v>10</v>
      </c>
      <c r="I23" s="97">
        <f>SUM(I24:I26)</f>
        <v>664.48076923076928</v>
      </c>
      <c r="J23" s="116">
        <f>'12 BHCollection TAG'!C8</f>
        <v>389</v>
      </c>
      <c r="K23" s="101">
        <f>J23*I23</f>
        <v>258483.01923076925</v>
      </c>
    </row>
    <row r="24" spans="1:11" x14ac:dyDescent="0.25">
      <c r="A24" s="180" t="s">
        <v>203</v>
      </c>
      <c r="B24" s="86">
        <v>13</v>
      </c>
      <c r="C24" s="86">
        <v>5</v>
      </c>
      <c r="D24" s="181">
        <v>120218</v>
      </c>
      <c r="E24" s="87">
        <f>(D24/52)/40</f>
        <v>57.797115384615381</v>
      </c>
      <c r="F24" s="87">
        <f>E24*$K$19</f>
        <v>20.951454326923074</v>
      </c>
      <c r="G24" s="87">
        <f>E24+F24</f>
        <v>78.748569711538451</v>
      </c>
      <c r="H24" s="96">
        <v>2</v>
      </c>
      <c r="I24" s="87">
        <f>H24*G24</f>
        <v>157.4971394230769</v>
      </c>
      <c r="J24" s="100"/>
    </row>
    <row r="25" spans="1:11" x14ac:dyDescent="0.25">
      <c r="A25" s="180" t="s">
        <v>202</v>
      </c>
      <c r="B25" s="86">
        <v>12</v>
      </c>
      <c r="C25" s="86">
        <v>5</v>
      </c>
      <c r="D25" s="181">
        <v>100926</v>
      </c>
      <c r="E25" s="87">
        <f t="shared" ref="E25:E26" si="0">(D25/52)/40</f>
        <v>48.52211538461539</v>
      </c>
      <c r="F25" s="87">
        <f t="shared" ref="F25:F26" si="1">E25*$K$19</f>
        <v>17.58926682692308</v>
      </c>
      <c r="G25" s="87">
        <f t="shared" ref="G25:G26" si="2">E25+F25</f>
        <v>66.111382211538469</v>
      </c>
      <c r="H25" s="96">
        <v>6</v>
      </c>
      <c r="I25" s="87">
        <f t="shared" ref="I25:I26" si="3">H25*G25</f>
        <v>396.66829326923084</v>
      </c>
      <c r="J25" s="100"/>
    </row>
    <row r="26" spans="1:11" x14ac:dyDescent="0.25">
      <c r="A26" s="180" t="s">
        <v>202</v>
      </c>
      <c r="B26" s="86">
        <v>11</v>
      </c>
      <c r="C26" s="86">
        <v>5</v>
      </c>
      <c r="D26" s="181">
        <v>84204</v>
      </c>
      <c r="E26" s="87">
        <f t="shared" si="0"/>
        <v>40.482692307692311</v>
      </c>
      <c r="F26" s="87">
        <f t="shared" si="1"/>
        <v>14.674975961538463</v>
      </c>
      <c r="G26" s="87">
        <f t="shared" si="2"/>
        <v>55.157668269230776</v>
      </c>
      <c r="H26" s="96">
        <v>2</v>
      </c>
      <c r="I26" s="87">
        <f t="shared" si="3"/>
        <v>110.31533653846155</v>
      </c>
      <c r="J26" s="100"/>
    </row>
    <row r="27" spans="1:11" ht="13" x14ac:dyDescent="0.25">
      <c r="A27" s="176" t="s">
        <v>130</v>
      </c>
      <c r="B27" s="177"/>
      <c r="C27" s="177"/>
      <c r="D27" s="178"/>
      <c r="E27" s="179"/>
      <c r="F27" s="179"/>
      <c r="G27" s="179"/>
      <c r="H27" s="95">
        <f>SUM(H28:H30)</f>
        <v>8</v>
      </c>
      <c r="I27" s="97">
        <f>SUM(I28:I30)</f>
        <v>519.62081730769228</v>
      </c>
      <c r="J27" s="116">
        <f>'12 BHCollection TAG'!K8</f>
        <v>116</v>
      </c>
      <c r="K27" s="101">
        <f>J27*I27</f>
        <v>60276.014807692307</v>
      </c>
    </row>
    <row r="28" spans="1:11" x14ac:dyDescent="0.25">
      <c r="A28" s="180" t="s">
        <v>203</v>
      </c>
      <c r="B28" s="86">
        <v>13</v>
      </c>
      <c r="C28" s="86">
        <v>5</v>
      </c>
      <c r="D28" s="181">
        <v>120218</v>
      </c>
      <c r="E28" s="87">
        <f>(D28/52)/40</f>
        <v>57.797115384615381</v>
      </c>
      <c r="F28" s="87">
        <f>E28*$K$19</f>
        <v>20.951454326923074</v>
      </c>
      <c r="G28" s="87">
        <f>E28+F28</f>
        <v>78.748569711538451</v>
      </c>
      <c r="H28" s="96">
        <v>1</v>
      </c>
      <c r="I28" s="87">
        <f>H28*G28</f>
        <v>78.748569711538451</v>
      </c>
      <c r="J28" s="100"/>
    </row>
    <row r="29" spans="1:11" x14ac:dyDescent="0.25">
      <c r="A29" s="180" t="s">
        <v>202</v>
      </c>
      <c r="B29" s="86">
        <v>12</v>
      </c>
      <c r="C29" s="86">
        <v>5</v>
      </c>
      <c r="D29" s="181">
        <v>100926</v>
      </c>
      <c r="E29" s="87">
        <f t="shared" ref="E29:E30" si="4">(D29/52)/40</f>
        <v>48.52211538461539</v>
      </c>
      <c r="F29" s="87">
        <f t="shared" ref="F29:F30" si="5">E29*$K$19</f>
        <v>17.58926682692308</v>
      </c>
      <c r="G29" s="87">
        <f t="shared" ref="G29:G30" si="6">E29+F29</f>
        <v>66.111382211538469</v>
      </c>
      <c r="H29" s="96">
        <v>5</v>
      </c>
      <c r="I29" s="87">
        <f t="shared" ref="I29:I30" si="7">H29*G29</f>
        <v>330.55691105769233</v>
      </c>
      <c r="J29" s="100"/>
    </row>
    <row r="30" spans="1:11" x14ac:dyDescent="0.25">
      <c r="A30" s="180" t="s">
        <v>202</v>
      </c>
      <c r="B30" s="86">
        <v>11</v>
      </c>
      <c r="C30" s="86">
        <v>5</v>
      </c>
      <c r="D30" s="181">
        <v>84204</v>
      </c>
      <c r="E30" s="87">
        <f t="shared" si="4"/>
        <v>40.482692307692311</v>
      </c>
      <c r="F30" s="87">
        <f t="shared" si="5"/>
        <v>14.674975961538463</v>
      </c>
      <c r="G30" s="87">
        <f t="shared" si="6"/>
        <v>55.157668269230776</v>
      </c>
      <c r="H30" s="96">
        <v>2</v>
      </c>
      <c r="I30" s="87">
        <f t="shared" si="7"/>
        <v>110.31533653846155</v>
      </c>
      <c r="J30" s="100"/>
    </row>
    <row r="31" spans="1:11" ht="13" x14ac:dyDescent="0.25">
      <c r="A31" s="176" t="s">
        <v>131</v>
      </c>
      <c r="B31" s="177"/>
      <c r="C31" s="177"/>
      <c r="D31" s="178"/>
      <c r="E31" s="179"/>
      <c r="F31" s="179"/>
      <c r="G31" s="179"/>
      <c r="H31" s="95">
        <f>SUM(H32:H34)</f>
        <v>9</v>
      </c>
      <c r="I31" s="97">
        <f>SUM(I32:I34)</f>
        <v>598.36938701923077</v>
      </c>
      <c r="J31" s="116">
        <f>J27</f>
        <v>116</v>
      </c>
      <c r="K31" s="101">
        <f>J31*I31</f>
        <v>69410.848894230774</v>
      </c>
    </row>
    <row r="32" spans="1:11" x14ac:dyDescent="0.25">
      <c r="A32" s="180" t="s">
        <v>203</v>
      </c>
      <c r="B32" s="86">
        <v>13</v>
      </c>
      <c r="C32" s="86">
        <v>5</v>
      </c>
      <c r="D32" s="181">
        <v>120218</v>
      </c>
      <c r="E32" s="87">
        <f>(D32/52)/40</f>
        <v>57.797115384615381</v>
      </c>
      <c r="F32" s="87">
        <f>E32*$K$19</f>
        <v>20.951454326923074</v>
      </c>
      <c r="G32" s="87">
        <f>E32+F32</f>
        <v>78.748569711538451</v>
      </c>
      <c r="H32" s="96">
        <v>2</v>
      </c>
      <c r="I32" s="87">
        <f>H32*G32</f>
        <v>157.4971394230769</v>
      </c>
      <c r="J32" s="100"/>
    </row>
    <row r="33" spans="1:10" x14ac:dyDescent="0.25">
      <c r="A33" s="180" t="s">
        <v>202</v>
      </c>
      <c r="B33" s="86">
        <v>12</v>
      </c>
      <c r="C33" s="86">
        <v>5</v>
      </c>
      <c r="D33" s="181">
        <v>100926</v>
      </c>
      <c r="E33" s="87">
        <f t="shared" ref="E33:E34" si="8">(D33/52)/40</f>
        <v>48.52211538461539</v>
      </c>
      <c r="F33" s="87">
        <f t="shared" ref="F33:F34" si="9">E33*$K$19</f>
        <v>17.58926682692308</v>
      </c>
      <c r="G33" s="87">
        <f t="shared" ref="G33:G34" si="10">E33+F33</f>
        <v>66.111382211538469</v>
      </c>
      <c r="H33" s="96">
        <v>5</v>
      </c>
      <c r="I33" s="87">
        <f t="shared" ref="I33:I34" si="11">H33*G33</f>
        <v>330.55691105769233</v>
      </c>
      <c r="J33" s="100"/>
    </row>
    <row r="34" spans="1:10" x14ac:dyDescent="0.25">
      <c r="A34" s="180" t="s">
        <v>202</v>
      </c>
      <c r="B34" s="86">
        <v>11</v>
      </c>
      <c r="C34" s="86">
        <v>5</v>
      </c>
      <c r="D34" s="181">
        <v>84204</v>
      </c>
      <c r="E34" s="87">
        <f t="shared" si="8"/>
        <v>40.482692307692311</v>
      </c>
      <c r="F34" s="87">
        <f t="shared" si="9"/>
        <v>14.674975961538463</v>
      </c>
      <c r="G34" s="87">
        <f t="shared" si="10"/>
        <v>55.157668269230776</v>
      </c>
      <c r="H34" s="96">
        <v>2</v>
      </c>
      <c r="I34" s="87">
        <f t="shared" si="11"/>
        <v>110.31533653846155</v>
      </c>
      <c r="J34" s="100"/>
    </row>
  </sheetData>
  <hyperlinks>
    <hyperlink ref="B19" r:id="rId1" xr:uid="{7ABBA2E4-0A1D-41C5-856E-61940DD0E19C}"/>
    <hyperlink ref="B9" r:id="rId2" display="https://www.opm.gov/policy-data-oversight/pay-leave/" xr:uid="{BB75F07E-5AF0-4EF1-8D48-5E9E54384DF9}"/>
  </hyperlinks>
  <printOptions horizontalCentered="1"/>
  <pageMargins left="0.7" right="0.7" top="0.75" bottom="0.75" header="0.3" footer="0.3"/>
  <pageSetup scale="96" fitToHeight="10" orientation="landscape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C56C-0207-43BA-98D8-68057CDF01F1}">
  <sheetPr codeName="Sheet3">
    <tabColor theme="9" tint="0.79998168889431442"/>
    <pageSetUpPr fitToPage="1"/>
  </sheetPr>
  <dimension ref="A1:K48"/>
  <sheetViews>
    <sheetView zoomScaleNormal="100" workbookViewId="0">
      <pane ySplit="14" topLeftCell="A36" activePane="bottomLeft" state="frozen"/>
      <selection activeCell="B24" sqref="B24"/>
      <selection pane="bottomLeft" activeCell="C46" sqref="C46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2.5429687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143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4"/>
      <c r="B8" s="3"/>
      <c r="C8" s="2" t="s">
        <v>134</v>
      </c>
      <c r="D8" s="15" t="s">
        <v>135</v>
      </c>
      <c r="E8" s="2" t="s">
        <v>133</v>
      </c>
      <c r="F8" s="189"/>
      <c r="G8" s="5"/>
      <c r="H8" s="3"/>
      <c r="I8" s="2" t="s">
        <v>134</v>
      </c>
      <c r="J8" s="15" t="s">
        <v>135</v>
      </c>
      <c r="K8" s="2" t="s">
        <v>133</v>
      </c>
    </row>
    <row r="9" spans="1:11" x14ac:dyDescent="0.3">
      <c r="A9" s="26" t="s">
        <v>1</v>
      </c>
      <c r="B9" s="3"/>
      <c r="C9" s="155">
        <v>864</v>
      </c>
      <c r="D9" s="155">
        <v>190</v>
      </c>
      <c r="E9" s="182">
        <f>SUM(C9:D9)</f>
        <v>1054</v>
      </c>
      <c r="F9" s="40"/>
      <c r="G9" s="1"/>
      <c r="H9" s="134" t="s">
        <v>2</v>
      </c>
      <c r="I9" s="194">
        <v>792</v>
      </c>
      <c r="J9" s="194">
        <v>174</v>
      </c>
      <c r="K9" s="195">
        <f>SUM(I9:J9)</f>
        <v>966</v>
      </c>
    </row>
    <row r="10" spans="1:11" x14ac:dyDescent="0.3">
      <c r="A10" s="26" t="s">
        <v>3</v>
      </c>
      <c r="B10" s="3"/>
      <c r="C10" s="192"/>
      <c r="D10" s="192"/>
      <c r="E10" s="108">
        <f>I12/G12</f>
        <v>2.7367412648333023</v>
      </c>
      <c r="F10" s="43"/>
      <c r="G10" s="1"/>
      <c r="H10" s="43"/>
      <c r="I10" s="193"/>
      <c r="J10" s="43" t="s">
        <v>4</v>
      </c>
      <c r="K10" s="111">
        <f>G12/E9</f>
        <v>17.730246679316888</v>
      </c>
    </row>
    <row r="11" spans="1:11" x14ac:dyDescent="0.3">
      <c r="A11" s="26"/>
      <c r="B11" s="3"/>
      <c r="C11" s="192"/>
      <c r="D11" s="192"/>
      <c r="E11" s="192"/>
      <c r="F11" s="43"/>
      <c r="G11" s="1"/>
      <c r="H11" s="43"/>
      <c r="I11" s="193"/>
      <c r="J11" s="193"/>
      <c r="K11" s="193"/>
    </row>
    <row r="12" spans="1:11" x14ac:dyDescent="0.3">
      <c r="A12" s="26" t="s">
        <v>5</v>
      </c>
      <c r="B12" s="3"/>
      <c r="C12" s="2"/>
      <c r="D12" s="15"/>
      <c r="E12" s="3"/>
      <c r="F12" s="43" t="s">
        <v>6</v>
      </c>
      <c r="G12" s="110">
        <f>SUM(G15:G48)</f>
        <v>18687.68</v>
      </c>
      <c r="H12" s="43"/>
      <c r="I12" s="110">
        <f>SUM(I15:I48)</f>
        <v>51143.345000000008</v>
      </c>
      <c r="J12" s="42"/>
      <c r="K12" s="109">
        <f>SUM(K15:K48)</f>
        <v>3786150.3201452708</v>
      </c>
    </row>
    <row r="13" spans="1:11" x14ac:dyDescent="0.3">
      <c r="A13" s="158" t="s">
        <v>7</v>
      </c>
      <c r="B13" s="159" t="s">
        <v>8</v>
      </c>
      <c r="C13" s="159" t="s">
        <v>9</v>
      </c>
      <c r="D13" s="159" t="s">
        <v>10</v>
      </c>
      <c r="E13" s="160" t="s">
        <v>11</v>
      </c>
      <c r="F13" s="161" t="s">
        <v>12</v>
      </c>
      <c r="G13" s="160" t="s">
        <v>13</v>
      </c>
      <c r="H13" s="162" t="s">
        <v>14</v>
      </c>
      <c r="I13" s="163" t="s">
        <v>15</v>
      </c>
      <c r="J13" s="164" t="s">
        <v>16</v>
      </c>
      <c r="K13" s="164" t="s">
        <v>17</v>
      </c>
    </row>
    <row r="14" spans="1:11" ht="52" x14ac:dyDescent="0.3">
      <c r="A14" s="50" t="s">
        <v>78</v>
      </c>
      <c r="B14" s="51" t="s">
        <v>18</v>
      </c>
      <c r="C14" s="51" t="s">
        <v>19</v>
      </c>
      <c r="D14" s="52" t="s">
        <v>20</v>
      </c>
      <c r="E14" s="112" t="s">
        <v>21</v>
      </c>
      <c r="F14" s="51" t="s">
        <v>22</v>
      </c>
      <c r="G14" s="53" t="s">
        <v>23</v>
      </c>
      <c r="H14" s="51" t="s">
        <v>123</v>
      </c>
      <c r="I14" s="54" t="s">
        <v>24</v>
      </c>
      <c r="J14" s="55" t="s">
        <v>25</v>
      </c>
      <c r="K14" s="56" t="s">
        <v>26</v>
      </c>
    </row>
    <row r="15" spans="1:11" x14ac:dyDescent="0.3">
      <c r="A15" s="117" t="s">
        <v>79</v>
      </c>
      <c r="B15" s="118"/>
      <c r="C15" s="119"/>
      <c r="D15" s="120"/>
      <c r="E15" s="121"/>
      <c r="F15" s="121"/>
      <c r="G15" s="122"/>
      <c r="H15" s="123"/>
      <c r="I15" s="124"/>
      <c r="J15" s="125"/>
      <c r="K15" s="126"/>
    </row>
    <row r="16" spans="1:11" x14ac:dyDescent="0.3">
      <c r="A16" s="104">
        <v>105</v>
      </c>
      <c r="B16" s="115" t="s">
        <v>81</v>
      </c>
      <c r="C16" s="104" t="s">
        <v>82</v>
      </c>
      <c r="D16" s="103">
        <v>5.0000000000000001E-3</v>
      </c>
      <c r="E16" s="113">
        <f t="shared" ref="E16:E17" si="0">D16*$E$9</f>
        <v>5.2700000000000005</v>
      </c>
      <c r="F16" s="191">
        <v>1</v>
      </c>
      <c r="G16" s="165">
        <f t="shared" ref="G16:G17" si="1">E16*F16</f>
        <v>5.2700000000000005</v>
      </c>
      <c r="H16" s="166">
        <v>12</v>
      </c>
      <c r="I16" s="196">
        <f t="shared" ref="I16:I17" si="2">IF((H16*G16)="","",(H16*G16))</f>
        <v>63.240000000000009</v>
      </c>
      <c r="J16" s="132">
        <f>'12 Est Prof Wage Rate'!$G$38</f>
        <v>74.030166000000008</v>
      </c>
      <c r="K16" s="167">
        <f t="shared" ref="K16:K17" si="3">IF((J16*I16)="","",(J16*I16))</f>
        <v>4681.667697840001</v>
      </c>
    </row>
    <row r="17" spans="1:11" x14ac:dyDescent="0.3">
      <c r="A17" s="104" t="s">
        <v>80</v>
      </c>
      <c r="B17" s="115" t="s">
        <v>83</v>
      </c>
      <c r="C17" s="104" t="s">
        <v>82</v>
      </c>
      <c r="D17" s="103">
        <v>5.0000000000000001E-3</v>
      </c>
      <c r="E17" s="113">
        <f t="shared" si="0"/>
        <v>5.2700000000000005</v>
      </c>
      <c r="F17" s="191">
        <v>1</v>
      </c>
      <c r="G17" s="165">
        <f t="shared" si="1"/>
        <v>5.2700000000000005</v>
      </c>
      <c r="H17" s="166">
        <v>1</v>
      </c>
      <c r="I17" s="196">
        <f t="shared" si="2"/>
        <v>5.2700000000000005</v>
      </c>
      <c r="J17" s="132">
        <f>'12 Est Prof Wage Rate'!$G$38</f>
        <v>74.030166000000008</v>
      </c>
      <c r="K17" s="167">
        <f t="shared" si="3"/>
        <v>390.1389748200001</v>
      </c>
    </row>
    <row r="18" spans="1:11" x14ac:dyDescent="0.3">
      <c r="A18" s="117" t="s">
        <v>27</v>
      </c>
      <c r="B18" s="118"/>
      <c r="C18" s="119"/>
      <c r="D18" s="120"/>
      <c r="E18" s="121"/>
      <c r="F18" s="121"/>
      <c r="G18" s="122"/>
      <c r="H18" s="123"/>
      <c r="I18" s="197"/>
      <c r="J18" s="125"/>
      <c r="K18" s="126"/>
    </row>
    <row r="19" spans="1:11" x14ac:dyDescent="0.3">
      <c r="A19" s="104" t="s">
        <v>84</v>
      </c>
      <c r="B19" s="115" t="s">
        <v>85</v>
      </c>
      <c r="C19" s="104" t="s">
        <v>82</v>
      </c>
      <c r="D19" s="103">
        <v>0.01</v>
      </c>
      <c r="E19" s="113">
        <f t="shared" ref="E19:E23" si="4">D19*$E$9</f>
        <v>10.540000000000001</v>
      </c>
      <c r="F19" s="191">
        <v>1</v>
      </c>
      <c r="G19" s="165">
        <f t="shared" ref="G19:G31" si="5">E19*F19</f>
        <v>10.540000000000001</v>
      </c>
      <c r="H19" s="166">
        <v>0.5</v>
      </c>
      <c r="I19" s="196">
        <f t="shared" ref="I19:I20" si="6">IF((H19*G19)="","",(H19*G19))</f>
        <v>5.2700000000000005</v>
      </c>
      <c r="J19" s="132">
        <f>'12 Est Prof Wage Rate'!$G$38</f>
        <v>74.030166000000008</v>
      </c>
      <c r="K19" s="167">
        <f t="shared" ref="K19:K20" si="7">IF((J19*I19)="","",(J19*I19))</f>
        <v>390.1389748200001</v>
      </c>
    </row>
    <row r="20" spans="1:11" x14ac:dyDescent="0.3">
      <c r="A20" s="104" t="s">
        <v>251</v>
      </c>
      <c r="B20" s="115" t="s">
        <v>249</v>
      </c>
      <c r="C20" s="104" t="s">
        <v>82</v>
      </c>
      <c r="D20" s="103">
        <v>1</v>
      </c>
      <c r="E20" s="113">
        <f>D20*$E$9</f>
        <v>1054</v>
      </c>
      <c r="F20" s="191">
        <v>1</v>
      </c>
      <c r="G20" s="165">
        <f t="shared" si="5"/>
        <v>1054</v>
      </c>
      <c r="H20" s="166">
        <v>9.5</v>
      </c>
      <c r="I20" s="196">
        <f t="shared" si="6"/>
        <v>10013</v>
      </c>
      <c r="J20" s="132">
        <f>'12 Est Prof Wage Rate'!$G$38</f>
        <v>74.030166000000008</v>
      </c>
      <c r="K20" s="167">
        <f t="shared" si="7"/>
        <v>741264.05215800006</v>
      </c>
    </row>
    <row r="21" spans="1:11" x14ac:dyDescent="0.3">
      <c r="A21" s="104" t="s">
        <v>136</v>
      </c>
      <c r="B21" s="115" t="s">
        <v>142</v>
      </c>
      <c r="C21" s="136" t="s">
        <v>82</v>
      </c>
      <c r="D21" s="103">
        <v>0.06</v>
      </c>
      <c r="E21" s="113">
        <f>D21*$C$9</f>
        <v>51.839999999999996</v>
      </c>
      <c r="F21" s="191">
        <v>1</v>
      </c>
      <c r="G21" s="165">
        <f t="shared" ref="G21:G26" si="8">E21*F21</f>
        <v>51.839999999999996</v>
      </c>
      <c r="H21" s="166">
        <v>40</v>
      </c>
      <c r="I21" s="196">
        <f t="shared" ref="I21" si="9">IF((H21*G21)="","",(H21*G21))</f>
        <v>2073.6</v>
      </c>
      <c r="J21" s="132">
        <f>'12 Est Prof Wage Rate'!$G$38</f>
        <v>74.030166000000008</v>
      </c>
      <c r="K21" s="167">
        <f t="shared" ref="K21" si="10">IF((J21*I21)="","",(J21*I21))</f>
        <v>153508.95221760002</v>
      </c>
    </row>
    <row r="22" spans="1:11" ht="39" x14ac:dyDescent="0.3">
      <c r="A22" s="104" t="s">
        <v>180</v>
      </c>
      <c r="B22" s="115" t="s">
        <v>137</v>
      </c>
      <c r="C22" s="136" t="s">
        <v>138</v>
      </c>
      <c r="D22" s="103">
        <v>1</v>
      </c>
      <c r="E22" s="113">
        <f t="shared" si="4"/>
        <v>1054</v>
      </c>
      <c r="F22" s="191">
        <v>1</v>
      </c>
      <c r="G22" s="165">
        <f t="shared" si="8"/>
        <v>1054</v>
      </c>
      <c r="H22" s="166">
        <v>10</v>
      </c>
      <c r="I22" s="196">
        <f t="shared" ref="I22:I26" si="11">IF((H22*G22)="","",(H22*G22))</f>
        <v>10540</v>
      </c>
      <c r="J22" s="132">
        <f>'12 Est Prof Wage Rate'!$G$38</f>
        <v>74.030166000000008</v>
      </c>
      <c r="K22" s="167">
        <f t="shared" ref="K22:K26" si="12">IF((J22*I22)="","",(J22*I22))</f>
        <v>780277.94964000012</v>
      </c>
    </row>
    <row r="23" spans="1:11" x14ac:dyDescent="0.3">
      <c r="A23" s="104" t="s">
        <v>181</v>
      </c>
      <c r="B23" s="115" t="s">
        <v>258</v>
      </c>
      <c r="C23" s="136" t="s">
        <v>82</v>
      </c>
      <c r="D23" s="103">
        <v>1</v>
      </c>
      <c r="E23" s="113">
        <f t="shared" si="4"/>
        <v>1054</v>
      </c>
      <c r="F23" s="191">
        <v>1</v>
      </c>
      <c r="G23" s="165">
        <f t="shared" si="8"/>
        <v>1054</v>
      </c>
      <c r="H23" s="166">
        <v>6</v>
      </c>
      <c r="I23" s="196">
        <f t="shared" si="11"/>
        <v>6324</v>
      </c>
      <c r="J23" s="132">
        <f>'12 Est Prof Wage Rate'!$G$38</f>
        <v>74.030166000000008</v>
      </c>
      <c r="K23" s="167">
        <f t="shared" si="12"/>
        <v>468166.76978400006</v>
      </c>
    </row>
    <row r="24" spans="1:11" x14ac:dyDescent="0.3">
      <c r="A24" s="104" t="s">
        <v>204</v>
      </c>
      <c r="B24" s="115" t="s">
        <v>194</v>
      </c>
      <c r="C24" s="136" t="s">
        <v>82</v>
      </c>
      <c r="D24" s="103">
        <v>1</v>
      </c>
      <c r="E24" s="113">
        <f>D24*$E$9</f>
        <v>1054</v>
      </c>
      <c r="F24" s="191">
        <v>1</v>
      </c>
      <c r="G24" s="165">
        <f t="shared" si="8"/>
        <v>1054</v>
      </c>
      <c r="H24" s="166">
        <v>4</v>
      </c>
      <c r="I24" s="196">
        <f t="shared" si="11"/>
        <v>4216</v>
      </c>
      <c r="J24" s="132">
        <f>'12 Est Prof Wage Rate'!$G$38</f>
        <v>74.030166000000008</v>
      </c>
      <c r="K24" s="167">
        <f t="shared" si="12"/>
        <v>312111.17985600006</v>
      </c>
    </row>
    <row r="25" spans="1:11" x14ac:dyDescent="0.3">
      <c r="A25" s="104" t="s">
        <v>245</v>
      </c>
      <c r="B25" s="115" t="s">
        <v>244</v>
      </c>
      <c r="C25" s="136" t="s">
        <v>82</v>
      </c>
      <c r="D25" s="103">
        <v>1</v>
      </c>
      <c r="E25" s="113">
        <f>D25*$D$9</f>
        <v>190</v>
      </c>
      <c r="F25" s="191">
        <v>1</v>
      </c>
      <c r="G25" s="165">
        <f t="shared" ref="G25" si="13">E25*F25</f>
        <v>190</v>
      </c>
      <c r="H25" s="166">
        <v>4</v>
      </c>
      <c r="I25" s="196">
        <f t="shared" ref="I25" si="14">IF((H25*G25)="","",(H25*G25))</f>
        <v>760</v>
      </c>
      <c r="J25" s="132">
        <f>'12 Est Prof Wage Rate'!$G$38</f>
        <v>74.030166000000008</v>
      </c>
      <c r="K25" s="167">
        <f t="shared" ref="K25" si="15">IF((J25*I25)="","",(J25*I25))</f>
        <v>56262.926160000003</v>
      </c>
    </row>
    <row r="26" spans="1:11" x14ac:dyDescent="0.3">
      <c r="A26" s="104" t="s">
        <v>261</v>
      </c>
      <c r="B26" s="115" t="s">
        <v>262</v>
      </c>
      <c r="C26" s="136" t="s">
        <v>82</v>
      </c>
      <c r="D26" s="103">
        <v>1</v>
      </c>
      <c r="E26" s="113">
        <f>D26*$E$9</f>
        <v>1054</v>
      </c>
      <c r="F26" s="191">
        <v>1</v>
      </c>
      <c r="G26" s="165">
        <f t="shared" si="8"/>
        <v>1054</v>
      </c>
      <c r="H26" s="166">
        <v>2</v>
      </c>
      <c r="I26" s="196">
        <f t="shared" si="11"/>
        <v>2108</v>
      </c>
      <c r="J26" s="132">
        <f>'12 Est Prof Wage Rate'!$G$38</f>
        <v>74.030166000000008</v>
      </c>
      <c r="K26" s="167">
        <f t="shared" si="12"/>
        <v>156055.58992800003</v>
      </c>
    </row>
    <row r="27" spans="1:11" x14ac:dyDescent="0.3">
      <c r="A27" s="117" t="s">
        <v>92</v>
      </c>
      <c r="B27" s="118"/>
      <c r="C27" s="119"/>
      <c r="D27" s="120"/>
      <c r="E27" s="121"/>
      <c r="F27" s="121"/>
      <c r="G27" s="122"/>
      <c r="H27" s="123"/>
      <c r="I27" s="197"/>
      <c r="J27" s="125"/>
      <c r="K27" s="126"/>
    </row>
    <row r="28" spans="1:11" x14ac:dyDescent="0.3">
      <c r="A28" s="136" t="s">
        <v>144</v>
      </c>
      <c r="B28" s="115" t="s">
        <v>145</v>
      </c>
      <c r="C28" s="136" t="s">
        <v>82</v>
      </c>
      <c r="D28" s="103">
        <v>0.01</v>
      </c>
      <c r="E28" s="113">
        <f t="shared" ref="E28:E31" si="16">D28*$K$9</f>
        <v>9.66</v>
      </c>
      <c r="F28" s="191">
        <v>1</v>
      </c>
      <c r="G28" s="165">
        <f t="shared" si="5"/>
        <v>9.66</v>
      </c>
      <c r="H28" s="166">
        <v>1</v>
      </c>
      <c r="I28" s="196">
        <f t="shared" ref="I28:I31" si="17">IF((H28*G28)="","",(H28*G28))</f>
        <v>9.66</v>
      </c>
      <c r="J28" s="132">
        <f>'12 Est Prof Wage Rate'!$G$38</f>
        <v>74.030166000000008</v>
      </c>
      <c r="K28" s="167">
        <f t="shared" ref="K28:K31" si="18">IF((J28*I28)="","",(J28*I28))</f>
        <v>715.13140356000008</v>
      </c>
    </row>
    <row r="29" spans="1:11" x14ac:dyDescent="0.3">
      <c r="A29" s="136" t="s">
        <v>146</v>
      </c>
      <c r="B29" s="115" t="s">
        <v>147</v>
      </c>
      <c r="C29" s="136" t="s">
        <v>82</v>
      </c>
      <c r="D29" s="103">
        <v>0.05</v>
      </c>
      <c r="E29" s="113">
        <f t="shared" si="16"/>
        <v>48.300000000000004</v>
      </c>
      <c r="F29" s="191">
        <v>1</v>
      </c>
      <c r="G29" s="165">
        <f t="shared" si="5"/>
        <v>48.300000000000004</v>
      </c>
      <c r="H29" s="166">
        <v>0.5</v>
      </c>
      <c r="I29" s="196">
        <f t="shared" si="17"/>
        <v>24.150000000000002</v>
      </c>
      <c r="J29" s="132">
        <f>'12 Est Prof Wage Rate'!$G$38</f>
        <v>74.030166000000008</v>
      </c>
      <c r="K29" s="167">
        <f t="shared" si="18"/>
        <v>1787.8285089000003</v>
      </c>
    </row>
    <row r="30" spans="1:11" x14ac:dyDescent="0.3">
      <c r="A30" s="136" t="s">
        <v>148</v>
      </c>
      <c r="B30" s="115" t="s">
        <v>276</v>
      </c>
      <c r="C30" s="136" t="s">
        <v>82</v>
      </c>
      <c r="D30" s="103">
        <v>1</v>
      </c>
      <c r="E30" s="113">
        <f t="shared" si="16"/>
        <v>966</v>
      </c>
      <c r="F30" s="191">
        <v>1</v>
      </c>
      <c r="G30" s="165">
        <f t="shared" si="5"/>
        <v>966</v>
      </c>
      <c r="H30" s="166">
        <v>1</v>
      </c>
      <c r="I30" s="196">
        <f t="shared" si="17"/>
        <v>966</v>
      </c>
      <c r="J30" s="132">
        <f>'12 Est Prof Wage Rate'!$G$38</f>
        <v>74.030166000000008</v>
      </c>
      <c r="K30" s="167">
        <f t="shared" si="18"/>
        <v>71513.140356000004</v>
      </c>
    </row>
    <row r="31" spans="1:11" x14ac:dyDescent="0.3">
      <c r="A31" s="136" t="s">
        <v>97</v>
      </c>
      <c r="B31" s="115" t="s">
        <v>98</v>
      </c>
      <c r="C31" s="136" t="s">
        <v>99</v>
      </c>
      <c r="D31" s="103">
        <v>1</v>
      </c>
      <c r="E31" s="113">
        <f t="shared" si="16"/>
        <v>966</v>
      </c>
      <c r="F31" s="191">
        <v>1</v>
      </c>
      <c r="G31" s="165">
        <f t="shared" si="5"/>
        <v>966</v>
      </c>
      <c r="H31" s="166">
        <v>0.25</v>
      </c>
      <c r="I31" s="196">
        <f t="shared" si="17"/>
        <v>241.5</v>
      </c>
      <c r="J31" s="132">
        <f>'12 Est Prof Wage Rate'!$G$38</f>
        <v>74.030166000000008</v>
      </c>
      <c r="K31" s="167">
        <f t="shared" si="18"/>
        <v>17878.285089000001</v>
      </c>
    </row>
    <row r="32" spans="1:11" x14ac:dyDescent="0.3">
      <c r="A32" s="136" t="s">
        <v>103</v>
      </c>
      <c r="B32" s="115" t="s">
        <v>104</v>
      </c>
      <c r="C32" s="136" t="s">
        <v>82</v>
      </c>
      <c r="D32" s="103">
        <v>1</v>
      </c>
      <c r="E32" s="113">
        <f t="shared" ref="E32:E37" si="19">D32*$K$9</f>
        <v>966</v>
      </c>
      <c r="F32" s="191">
        <v>1</v>
      </c>
      <c r="G32" s="165">
        <f t="shared" ref="G32:G38" si="20">E32*F32</f>
        <v>966</v>
      </c>
      <c r="H32" s="166">
        <v>1</v>
      </c>
      <c r="I32" s="196">
        <f t="shared" ref="I32:I38" si="21">IF((H32*G32)="","",(H32*G32))</f>
        <v>966</v>
      </c>
      <c r="J32" s="132">
        <f>'12 Est Prof Wage Rate'!$G$38</f>
        <v>74.030166000000008</v>
      </c>
      <c r="K32" s="167">
        <f t="shared" ref="K32:K38" si="22">IF((J32*I32)="","",(J32*I32))</f>
        <v>71513.140356000004</v>
      </c>
    </row>
    <row r="33" spans="1:11" x14ac:dyDescent="0.3">
      <c r="A33" s="136" t="s">
        <v>150</v>
      </c>
      <c r="B33" s="115" t="s">
        <v>94</v>
      </c>
      <c r="C33" s="136" t="s">
        <v>82</v>
      </c>
      <c r="D33" s="103">
        <v>1</v>
      </c>
      <c r="E33" s="113">
        <f t="shared" si="19"/>
        <v>966</v>
      </c>
      <c r="F33" s="191">
        <v>1</v>
      </c>
      <c r="G33" s="165">
        <f t="shared" si="20"/>
        <v>966</v>
      </c>
      <c r="H33" s="166">
        <v>1</v>
      </c>
      <c r="I33" s="196">
        <f t="shared" si="21"/>
        <v>966</v>
      </c>
      <c r="J33" s="132">
        <f>'12 Est Prof Wage Rate'!$G$38</f>
        <v>74.030166000000008</v>
      </c>
      <c r="K33" s="167">
        <f t="shared" si="22"/>
        <v>71513.140356000004</v>
      </c>
    </row>
    <row r="34" spans="1:11" ht="26" x14ac:dyDescent="0.3">
      <c r="A34" s="136" t="s">
        <v>105</v>
      </c>
      <c r="B34" s="115" t="s">
        <v>106</v>
      </c>
      <c r="C34" s="136" t="s">
        <v>107</v>
      </c>
      <c r="D34" s="103">
        <v>1</v>
      </c>
      <c r="E34" s="113">
        <f t="shared" si="19"/>
        <v>966</v>
      </c>
      <c r="F34" s="191">
        <v>1</v>
      </c>
      <c r="G34" s="165">
        <f t="shared" si="20"/>
        <v>966</v>
      </c>
      <c r="H34" s="166">
        <v>1</v>
      </c>
      <c r="I34" s="196">
        <f t="shared" si="21"/>
        <v>966</v>
      </c>
      <c r="J34" s="132">
        <f>'12 Est Prof Wage Rate'!$G$38</f>
        <v>74.030166000000008</v>
      </c>
      <c r="K34" s="167">
        <f t="shared" si="22"/>
        <v>71513.140356000004</v>
      </c>
    </row>
    <row r="35" spans="1:11" x14ac:dyDescent="0.3">
      <c r="A35" s="136" t="s">
        <v>151</v>
      </c>
      <c r="B35" s="115" t="s">
        <v>175</v>
      </c>
      <c r="C35" s="136" t="s">
        <v>82</v>
      </c>
      <c r="D35" s="103">
        <v>0.28999999999999998</v>
      </c>
      <c r="E35" s="113">
        <f>D35*$I$9</f>
        <v>229.67999999999998</v>
      </c>
      <c r="F35" s="191">
        <v>1</v>
      </c>
      <c r="G35" s="165">
        <f t="shared" si="20"/>
        <v>229.67999999999998</v>
      </c>
      <c r="H35" s="166">
        <v>1.5</v>
      </c>
      <c r="I35" s="196">
        <f t="shared" si="21"/>
        <v>344.52</v>
      </c>
      <c r="J35" s="132">
        <f>'12 Est Prof Wage Rate'!$G$38</f>
        <v>74.030166000000008</v>
      </c>
      <c r="K35" s="167">
        <f t="shared" si="22"/>
        <v>25504.872790320002</v>
      </c>
    </row>
    <row r="36" spans="1:11" x14ac:dyDescent="0.3">
      <c r="A36" s="136" t="s">
        <v>108</v>
      </c>
      <c r="B36" s="115" t="s">
        <v>109</v>
      </c>
      <c r="C36" s="136" t="s">
        <v>82</v>
      </c>
      <c r="D36" s="103">
        <v>5.0000000000000001E-3</v>
      </c>
      <c r="E36" s="113">
        <f t="shared" si="19"/>
        <v>4.83</v>
      </c>
      <c r="F36" s="191">
        <v>1</v>
      </c>
      <c r="G36" s="165">
        <f t="shared" si="20"/>
        <v>4.83</v>
      </c>
      <c r="H36" s="166">
        <v>1</v>
      </c>
      <c r="I36" s="196">
        <f t="shared" si="21"/>
        <v>4.83</v>
      </c>
      <c r="J36" s="132">
        <f>'12 Est Prof Wage Rate'!$G$38</f>
        <v>74.030166000000008</v>
      </c>
      <c r="K36" s="167">
        <f t="shared" si="22"/>
        <v>357.56570178000004</v>
      </c>
    </row>
    <row r="37" spans="1:11" x14ac:dyDescent="0.3">
      <c r="A37" s="136" t="s">
        <v>183</v>
      </c>
      <c r="B37" s="115" t="s">
        <v>268</v>
      </c>
      <c r="C37" s="136" t="s">
        <v>82</v>
      </c>
      <c r="D37" s="103">
        <v>1</v>
      </c>
      <c r="E37" s="113">
        <f t="shared" si="19"/>
        <v>966</v>
      </c>
      <c r="F37" s="191">
        <v>1</v>
      </c>
      <c r="G37" s="165">
        <f t="shared" si="20"/>
        <v>966</v>
      </c>
      <c r="H37" s="166">
        <v>0.25</v>
      </c>
      <c r="I37" s="196">
        <f t="shared" si="21"/>
        <v>241.5</v>
      </c>
      <c r="J37" s="132">
        <f>'12 Est Prof Wage Rate'!$G$38</f>
        <v>74.030166000000008</v>
      </c>
      <c r="K37" s="167">
        <f t="shared" si="22"/>
        <v>17878.285089000001</v>
      </c>
    </row>
    <row r="38" spans="1:11" ht="26" x14ac:dyDescent="0.3">
      <c r="A38" s="136" t="s">
        <v>184</v>
      </c>
      <c r="B38" s="115" t="s">
        <v>270</v>
      </c>
      <c r="C38" s="136" t="s">
        <v>82</v>
      </c>
      <c r="D38" s="103">
        <v>1</v>
      </c>
      <c r="E38" s="113">
        <f>D38*$K$9</f>
        <v>966</v>
      </c>
      <c r="F38" s="191">
        <v>1</v>
      </c>
      <c r="G38" s="165">
        <f t="shared" si="20"/>
        <v>966</v>
      </c>
      <c r="H38" s="166">
        <v>1</v>
      </c>
      <c r="I38" s="196">
        <f t="shared" si="21"/>
        <v>966</v>
      </c>
      <c r="J38" s="132">
        <f>'12 Est Prof Wage Rate'!$G$38</f>
        <v>74.030166000000008</v>
      </c>
      <c r="K38" s="167">
        <f t="shared" si="22"/>
        <v>71513.140356000004</v>
      </c>
    </row>
    <row r="39" spans="1:11" x14ac:dyDescent="0.3">
      <c r="A39" s="136" t="s">
        <v>166</v>
      </c>
      <c r="B39" s="115" t="s">
        <v>167</v>
      </c>
      <c r="C39" s="136" t="s">
        <v>82</v>
      </c>
      <c r="D39" s="103">
        <v>0.25</v>
      </c>
      <c r="E39" s="113">
        <f t="shared" ref="E39" si="23">D39*$K$9</f>
        <v>241.5</v>
      </c>
      <c r="F39" s="191">
        <v>1</v>
      </c>
      <c r="G39" s="165">
        <f t="shared" ref="G39" si="24">E39*F39</f>
        <v>241.5</v>
      </c>
      <c r="H39" s="166">
        <v>0.5</v>
      </c>
      <c r="I39" s="196">
        <f t="shared" ref="I39" si="25">IF((H39*G39)="","",(H39*G39))</f>
        <v>120.75</v>
      </c>
      <c r="J39" s="132">
        <f>'12 Est Prof Wage Rate'!$G$38</f>
        <v>74.030166000000008</v>
      </c>
      <c r="K39" s="167">
        <f t="shared" ref="K39" si="26">IF((J39*I39)="","",(J39*I39))</f>
        <v>8939.1425445000004</v>
      </c>
    </row>
    <row r="40" spans="1:11" x14ac:dyDescent="0.3">
      <c r="A40" s="117" t="s">
        <v>308</v>
      </c>
      <c r="B40" s="118"/>
      <c r="C40" s="119"/>
      <c r="D40" s="120"/>
      <c r="E40" s="121"/>
      <c r="F40" s="121"/>
      <c r="G40" s="122"/>
      <c r="H40" s="123"/>
      <c r="I40" s="197"/>
      <c r="J40" s="125"/>
      <c r="K40" s="126"/>
    </row>
    <row r="41" spans="1:11" x14ac:dyDescent="0.3">
      <c r="A41" s="104" t="s">
        <v>116</v>
      </c>
      <c r="B41" s="115" t="s">
        <v>117</v>
      </c>
      <c r="C41" s="136" t="s">
        <v>82</v>
      </c>
      <c r="D41" s="103">
        <v>5.0000000000000001E-3</v>
      </c>
      <c r="E41" s="113">
        <f>D41*$K$9</f>
        <v>4.83</v>
      </c>
      <c r="F41" s="191">
        <v>1</v>
      </c>
      <c r="G41" s="165">
        <f t="shared" ref="G41:G42" si="27">E41*F41</f>
        <v>4.83</v>
      </c>
      <c r="H41" s="166">
        <v>0.5</v>
      </c>
      <c r="I41" s="196">
        <f t="shared" ref="I41:I42" si="28">IF((H41*G41)="","",(H41*G41))</f>
        <v>2.415</v>
      </c>
      <c r="J41" s="132">
        <f>'12 Est Prof Wage Rate'!$G$38</f>
        <v>74.030166000000008</v>
      </c>
      <c r="K41" s="167">
        <f t="shared" ref="K41:K42" si="29">IF((J41*I41)="","",(J41*I41))</f>
        <v>178.78285089000002</v>
      </c>
    </row>
    <row r="42" spans="1:11" x14ac:dyDescent="0.3">
      <c r="A42" s="104" t="s">
        <v>170</v>
      </c>
      <c r="B42" s="115" t="s">
        <v>171</v>
      </c>
      <c r="C42" s="136" t="s">
        <v>82</v>
      </c>
      <c r="D42" s="103">
        <v>0.1</v>
      </c>
      <c r="E42" s="113">
        <f>D42*$K$9</f>
        <v>96.600000000000009</v>
      </c>
      <c r="F42" s="191">
        <v>0.5</v>
      </c>
      <c r="G42" s="165">
        <f t="shared" si="27"/>
        <v>48.300000000000004</v>
      </c>
      <c r="H42" s="166">
        <v>1</v>
      </c>
      <c r="I42" s="196">
        <f t="shared" si="28"/>
        <v>48.300000000000004</v>
      </c>
      <c r="J42" s="132">
        <f>'12 Est Prof Wage Rate'!$G$38</f>
        <v>74.030166000000008</v>
      </c>
      <c r="K42" s="167">
        <f t="shared" si="29"/>
        <v>3575.6570178000006</v>
      </c>
    </row>
    <row r="43" spans="1:11" x14ac:dyDescent="0.3">
      <c r="A43" s="213" t="s">
        <v>185</v>
      </c>
      <c r="B43" s="115" t="s">
        <v>122</v>
      </c>
      <c r="C43" s="136" t="s">
        <v>82</v>
      </c>
      <c r="D43" s="103">
        <v>1</v>
      </c>
      <c r="E43" s="113">
        <f t="shared" ref="E43:E44" si="30">D43*$K$9</f>
        <v>966</v>
      </c>
      <c r="F43" s="191">
        <v>1</v>
      </c>
      <c r="G43" s="165">
        <f t="shared" ref="G43:G47" si="31">E43*F43</f>
        <v>966</v>
      </c>
      <c r="H43" s="166">
        <v>1</v>
      </c>
      <c r="I43" s="196">
        <f t="shared" ref="I43:I48" si="32">IF((H43*G43)="","",(H43*G43))</f>
        <v>966</v>
      </c>
      <c r="J43" s="132">
        <f>'12 Est Prof Wage Rate'!$G$38</f>
        <v>74.030166000000008</v>
      </c>
      <c r="K43" s="167">
        <f t="shared" ref="K43:K46" si="33">IF((J43*I43)="","",(J43*I43))</f>
        <v>71513.140356000004</v>
      </c>
    </row>
    <row r="44" spans="1:11" x14ac:dyDescent="0.3">
      <c r="A44" s="213" t="s">
        <v>118</v>
      </c>
      <c r="B44" s="115" t="s">
        <v>282</v>
      </c>
      <c r="C44" s="136" t="s">
        <v>82</v>
      </c>
      <c r="D44" s="103">
        <v>0.01</v>
      </c>
      <c r="E44" s="113">
        <f t="shared" si="30"/>
        <v>9.66</v>
      </c>
      <c r="F44" s="191">
        <v>1</v>
      </c>
      <c r="G44" s="165">
        <f t="shared" si="31"/>
        <v>9.66</v>
      </c>
      <c r="H44" s="166">
        <v>24</v>
      </c>
      <c r="I44" s="196">
        <f t="shared" ref="I44" si="34">IF((H44*G44)="","",(H44*G44))</f>
        <v>231.84</v>
      </c>
      <c r="J44" s="132">
        <f>'12 Est Prof Wage Rate'!$G$38</f>
        <v>74.030166000000008</v>
      </c>
      <c r="K44" s="167">
        <f t="shared" ref="K44" si="35">IF((J44*I44)="","",(J44*I44))</f>
        <v>17163.153685440004</v>
      </c>
    </row>
    <row r="45" spans="1:11" x14ac:dyDescent="0.3">
      <c r="A45" s="104" t="s">
        <v>172</v>
      </c>
      <c r="B45" s="115" t="s">
        <v>173</v>
      </c>
      <c r="C45" s="136" t="s">
        <v>120</v>
      </c>
      <c r="D45" s="103">
        <v>1</v>
      </c>
      <c r="E45" s="113">
        <f>D45*$I$9</f>
        <v>792</v>
      </c>
      <c r="F45" s="191">
        <v>1</v>
      </c>
      <c r="G45" s="165">
        <f t="shared" si="31"/>
        <v>792</v>
      </c>
      <c r="H45" s="166">
        <v>0.25</v>
      </c>
      <c r="I45" s="196">
        <f t="shared" si="32"/>
        <v>198</v>
      </c>
      <c r="J45" s="132">
        <f>'12 Est Prof Wage Rate'!$G$38</f>
        <v>74.030166000000008</v>
      </c>
      <c r="K45" s="167">
        <f t="shared" si="33"/>
        <v>14657.972868000001</v>
      </c>
    </row>
    <row r="46" spans="1:11" x14ac:dyDescent="0.3">
      <c r="A46" s="104" t="s">
        <v>197</v>
      </c>
      <c r="B46" s="115" t="s">
        <v>174</v>
      </c>
      <c r="C46" s="136" t="s">
        <v>120</v>
      </c>
      <c r="D46" s="103">
        <v>1</v>
      </c>
      <c r="E46" s="113">
        <f>D46*$J$9</f>
        <v>174</v>
      </c>
      <c r="F46" s="191">
        <v>1</v>
      </c>
      <c r="G46" s="165">
        <f t="shared" si="31"/>
        <v>174</v>
      </c>
      <c r="H46" s="166">
        <v>0.25</v>
      </c>
      <c r="I46" s="196">
        <f t="shared" si="32"/>
        <v>43.5</v>
      </c>
      <c r="J46" s="132">
        <f>'12 Est Prof Wage Rate'!$G$38</f>
        <v>74.030166000000008</v>
      </c>
      <c r="K46" s="167">
        <f t="shared" si="33"/>
        <v>3220.3122210000001</v>
      </c>
    </row>
    <row r="47" spans="1:11" x14ac:dyDescent="0.3">
      <c r="A47" s="104" t="s">
        <v>164</v>
      </c>
      <c r="B47" s="115" t="s">
        <v>278</v>
      </c>
      <c r="C47" s="136" t="s">
        <v>82</v>
      </c>
      <c r="D47" s="103">
        <v>1</v>
      </c>
      <c r="E47" s="113">
        <f>K9*D47</f>
        <v>966</v>
      </c>
      <c r="F47" s="191">
        <v>2</v>
      </c>
      <c r="G47" s="165">
        <f t="shared" si="31"/>
        <v>1932</v>
      </c>
      <c r="H47" s="214">
        <v>2</v>
      </c>
      <c r="I47" s="196">
        <f t="shared" si="32"/>
        <v>3864</v>
      </c>
      <c r="J47" s="132">
        <f>'12 Est Prof Wage Rate'!$G$38</f>
        <v>74.030166000000008</v>
      </c>
      <c r="K47" s="167">
        <f t="shared" ref="K47:K48" si="36">IF((J47*I47)="","",(J47*I47))</f>
        <v>286052.56142400001</v>
      </c>
    </row>
    <row r="48" spans="1:11" x14ac:dyDescent="0.3">
      <c r="A48" s="104" t="s">
        <v>246</v>
      </c>
      <c r="B48" s="115" t="s">
        <v>165</v>
      </c>
      <c r="C48" s="136" t="s">
        <v>82</v>
      </c>
      <c r="D48" s="103">
        <v>1</v>
      </c>
      <c r="E48" s="113">
        <f>K9*D48</f>
        <v>966</v>
      </c>
      <c r="F48" s="191">
        <v>2</v>
      </c>
      <c r="G48" s="165">
        <f>E48*F48</f>
        <v>1932</v>
      </c>
      <c r="H48" s="166">
        <v>2</v>
      </c>
      <c r="I48" s="196">
        <f t="shared" si="32"/>
        <v>3864</v>
      </c>
      <c r="J48" s="190">
        <f>'12 Est Prof Wage Rate'!$G$38</f>
        <v>74.030166000000008</v>
      </c>
      <c r="K48" s="167">
        <f t="shared" si="36"/>
        <v>286052.56142400001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3785-C33F-4533-81C8-8149BD35B133}">
  <sheetPr codeName="Sheet4">
    <tabColor theme="9" tint="0.79998168889431442"/>
    <pageSetUpPr fitToPage="1"/>
  </sheetPr>
  <dimension ref="A1:K27"/>
  <sheetViews>
    <sheetView zoomScaleNormal="100" workbookViewId="0">
      <pane ySplit="14" topLeftCell="A15" activePane="bottomLeft" state="frozen"/>
      <selection activeCell="B24" sqref="B24"/>
      <selection pane="bottomLeft" activeCell="B20" sqref="B20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2.5429687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143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4"/>
      <c r="B8" s="3"/>
      <c r="C8" s="2" t="s">
        <v>134</v>
      </c>
      <c r="D8" s="15" t="s">
        <v>135</v>
      </c>
      <c r="E8" s="2" t="s">
        <v>133</v>
      </c>
      <c r="F8" s="189"/>
      <c r="G8" s="5"/>
      <c r="H8" s="3"/>
      <c r="I8" s="2" t="s">
        <v>134</v>
      </c>
      <c r="J8" s="15" t="s">
        <v>135</v>
      </c>
      <c r="K8" s="2" t="s">
        <v>133</v>
      </c>
    </row>
    <row r="9" spans="1:11" x14ac:dyDescent="0.3">
      <c r="A9" s="26" t="s">
        <v>1</v>
      </c>
      <c r="B9" s="3"/>
      <c r="C9" s="182">
        <f>'12 BHCollection RES-EEI&lt;80K'!C9</f>
        <v>864</v>
      </c>
      <c r="D9" s="182">
        <f>'12 BHCollection RES-EEI&lt;80K'!D9</f>
        <v>190</v>
      </c>
      <c r="E9" s="182">
        <f>SUM(C9:D9)</f>
        <v>1054</v>
      </c>
      <c r="F9" s="40"/>
      <c r="G9" s="1"/>
      <c r="H9" s="134" t="s">
        <v>2</v>
      </c>
      <c r="I9" s="182">
        <f>'12 BHCollection RES-EEI&lt;80K'!I9</f>
        <v>792</v>
      </c>
      <c r="J9" s="182">
        <f>'12 BHCollection RES-EEI&lt;80K'!J9</f>
        <v>174</v>
      </c>
      <c r="K9" s="195">
        <f>SUM(I9:J9)</f>
        <v>966</v>
      </c>
    </row>
    <row r="10" spans="1:11" x14ac:dyDescent="0.3">
      <c r="A10" s="26" t="s">
        <v>3</v>
      </c>
      <c r="B10" s="3"/>
      <c r="C10" s="192"/>
      <c r="D10" s="192"/>
      <c r="E10" s="108">
        <f>I12/G12</f>
        <v>0.72978283847410397</v>
      </c>
      <c r="F10" s="43"/>
      <c r="G10" s="1"/>
      <c r="H10" s="43"/>
      <c r="I10" s="193"/>
      <c r="J10" s="43" t="s">
        <v>4</v>
      </c>
      <c r="K10" s="111">
        <f>G12/E9</f>
        <v>9.8738140417457299</v>
      </c>
    </row>
    <row r="11" spans="1:11" x14ac:dyDescent="0.3">
      <c r="A11" s="26"/>
      <c r="B11" s="3"/>
      <c r="C11" s="192"/>
      <c r="D11" s="192"/>
      <c r="E11" s="192"/>
      <c r="F11" s="43"/>
      <c r="G11" s="1"/>
      <c r="H11" s="43"/>
      <c r="I11" s="193"/>
      <c r="J11" s="193"/>
      <c r="K11" s="193"/>
    </row>
    <row r="12" spans="1:11" x14ac:dyDescent="0.3">
      <c r="A12" s="26" t="s">
        <v>5</v>
      </c>
      <c r="B12" s="3"/>
      <c r="C12" s="2"/>
      <c r="D12" s="15"/>
      <c r="E12" s="3"/>
      <c r="F12" s="43" t="s">
        <v>6</v>
      </c>
      <c r="G12" s="110">
        <f>SUM(G15:G27)</f>
        <v>10407</v>
      </c>
      <c r="H12" s="43"/>
      <c r="I12" s="110">
        <f>SUM(I15:I27)</f>
        <v>7594.85</v>
      </c>
      <c r="J12" s="42"/>
      <c r="K12" s="110">
        <f>SUM(K15:K27)</f>
        <v>562248.00624510017</v>
      </c>
    </row>
    <row r="13" spans="1:11" x14ac:dyDescent="0.3">
      <c r="A13" s="158" t="s">
        <v>7</v>
      </c>
      <c r="B13" s="159" t="s">
        <v>8</v>
      </c>
      <c r="C13" s="159" t="s">
        <v>9</v>
      </c>
      <c r="D13" s="159" t="s">
        <v>10</v>
      </c>
      <c r="E13" s="160" t="s">
        <v>11</v>
      </c>
      <c r="F13" s="161" t="s">
        <v>12</v>
      </c>
      <c r="G13" s="160" t="s">
        <v>13</v>
      </c>
      <c r="H13" s="162" t="s">
        <v>14</v>
      </c>
      <c r="I13" s="163" t="s">
        <v>15</v>
      </c>
      <c r="J13" s="164" t="s">
        <v>16</v>
      </c>
      <c r="K13" s="164" t="s">
        <v>17</v>
      </c>
    </row>
    <row r="14" spans="1:11" ht="52" x14ac:dyDescent="0.3">
      <c r="A14" s="50" t="s">
        <v>78</v>
      </c>
      <c r="B14" s="51" t="s">
        <v>18</v>
      </c>
      <c r="C14" s="51" t="s">
        <v>19</v>
      </c>
      <c r="D14" s="52" t="s">
        <v>20</v>
      </c>
      <c r="E14" s="112" t="s">
        <v>21</v>
      </c>
      <c r="F14" s="51" t="s">
        <v>22</v>
      </c>
      <c r="G14" s="53" t="s">
        <v>23</v>
      </c>
      <c r="H14" s="51" t="s">
        <v>123</v>
      </c>
      <c r="I14" s="54" t="s">
        <v>24</v>
      </c>
      <c r="J14" s="55" t="s">
        <v>25</v>
      </c>
      <c r="K14" s="56" t="s">
        <v>26</v>
      </c>
    </row>
    <row r="15" spans="1:11" x14ac:dyDescent="0.3">
      <c r="A15" s="117" t="s">
        <v>27</v>
      </c>
      <c r="B15" s="118"/>
      <c r="C15" s="119"/>
      <c r="D15" s="120"/>
      <c r="E15" s="121"/>
      <c r="F15" s="121"/>
      <c r="G15" s="122"/>
      <c r="H15" s="123"/>
      <c r="I15" s="197"/>
      <c r="J15" s="125"/>
      <c r="K15" s="126"/>
    </row>
    <row r="16" spans="1:11" ht="26" x14ac:dyDescent="0.3">
      <c r="A16" s="104" t="s">
        <v>177</v>
      </c>
      <c r="B16" s="115" t="s">
        <v>87</v>
      </c>
      <c r="C16" s="136" t="s">
        <v>284</v>
      </c>
      <c r="D16" s="103">
        <v>1</v>
      </c>
      <c r="E16" s="113">
        <f t="shared" ref="E16:E18" si="0">D16*$E$9</f>
        <v>1054</v>
      </c>
      <c r="F16" s="191">
        <v>1</v>
      </c>
      <c r="G16" s="165">
        <f t="shared" ref="G16:G27" si="1">E16*F16</f>
        <v>1054</v>
      </c>
      <c r="H16" s="166">
        <v>1</v>
      </c>
      <c r="I16" s="196">
        <f t="shared" ref="I16:I18" si="2">IF((H16*G16)="","",(H16*G16))</f>
        <v>1054</v>
      </c>
      <c r="J16" s="132">
        <f>'12 Est Prof Wage Rate'!$G$38</f>
        <v>74.030166000000008</v>
      </c>
      <c r="K16" s="167">
        <f t="shared" ref="K16:K18" si="3">IF((J16*I16)="","",(J16*I16))</f>
        <v>78027.794964000015</v>
      </c>
    </row>
    <row r="17" spans="1:11" ht="26" x14ac:dyDescent="0.3">
      <c r="A17" s="104" t="s">
        <v>178</v>
      </c>
      <c r="B17" s="115" t="s">
        <v>139</v>
      </c>
      <c r="C17" s="136" t="s">
        <v>285</v>
      </c>
      <c r="D17" s="103">
        <v>1</v>
      </c>
      <c r="E17" s="113">
        <f t="shared" si="0"/>
        <v>1054</v>
      </c>
      <c r="F17" s="191">
        <v>1</v>
      </c>
      <c r="G17" s="165">
        <f t="shared" si="1"/>
        <v>1054</v>
      </c>
      <c r="H17" s="166">
        <v>3</v>
      </c>
      <c r="I17" s="196">
        <f t="shared" si="2"/>
        <v>3162</v>
      </c>
      <c r="J17" s="132">
        <f>'12 Est Prof Wage Rate'!$G$38</f>
        <v>74.030166000000008</v>
      </c>
      <c r="K17" s="167">
        <f t="shared" si="3"/>
        <v>234083.38489200003</v>
      </c>
    </row>
    <row r="18" spans="1:11" ht="26" x14ac:dyDescent="0.3">
      <c r="A18" s="104" t="s">
        <v>179</v>
      </c>
      <c r="B18" s="115" t="s">
        <v>140</v>
      </c>
      <c r="C18" s="136" t="s">
        <v>286</v>
      </c>
      <c r="D18" s="103">
        <v>1</v>
      </c>
      <c r="E18" s="113">
        <f t="shared" si="0"/>
        <v>1054</v>
      </c>
      <c r="F18" s="191">
        <v>1</v>
      </c>
      <c r="G18" s="165">
        <f t="shared" si="1"/>
        <v>1054</v>
      </c>
      <c r="H18" s="166">
        <v>0.25</v>
      </c>
      <c r="I18" s="196">
        <f t="shared" si="2"/>
        <v>263.5</v>
      </c>
      <c r="J18" s="132">
        <f>'12 Est Prof Wage Rate'!$G$38</f>
        <v>74.030166000000008</v>
      </c>
      <c r="K18" s="167">
        <f t="shared" si="3"/>
        <v>19506.948741000004</v>
      </c>
    </row>
    <row r="19" spans="1:11" x14ac:dyDescent="0.3">
      <c r="A19" s="117" t="s">
        <v>92</v>
      </c>
      <c r="B19" s="118"/>
      <c r="C19" s="119"/>
      <c r="D19" s="120"/>
      <c r="E19" s="121"/>
      <c r="F19" s="121"/>
      <c r="G19" s="122"/>
      <c r="H19" s="123"/>
      <c r="I19" s="197"/>
      <c r="J19" s="125"/>
      <c r="K19" s="126"/>
    </row>
    <row r="20" spans="1:11" ht="39" x14ac:dyDescent="0.3">
      <c r="A20" s="136" t="s">
        <v>205</v>
      </c>
      <c r="B20" s="115" t="s">
        <v>182</v>
      </c>
      <c r="C20" s="136" t="s">
        <v>287</v>
      </c>
      <c r="D20" s="103">
        <v>0.5</v>
      </c>
      <c r="E20" s="113">
        <f t="shared" ref="E20:E22" si="4">D20*$K$9</f>
        <v>483</v>
      </c>
      <c r="F20" s="191">
        <v>1</v>
      </c>
      <c r="G20" s="165">
        <f t="shared" ref="G20:G22" si="5">E20*F20</f>
        <v>483</v>
      </c>
      <c r="H20" s="166">
        <v>0.25</v>
      </c>
      <c r="I20" s="196">
        <f t="shared" ref="I20:I22" si="6">IF((H20*G20)="","",(H20*G20))</f>
        <v>120.75</v>
      </c>
      <c r="J20" s="132">
        <f>'12 Est Prof Wage Rate'!$G$38</f>
        <v>74.030166000000008</v>
      </c>
      <c r="K20" s="167">
        <f t="shared" ref="K20:K22" si="7">IF((J20*I20)="","",(J20*I20))</f>
        <v>8939.1425445000004</v>
      </c>
    </row>
    <row r="21" spans="1:11" ht="26" x14ac:dyDescent="0.3">
      <c r="A21" s="136" t="s">
        <v>274</v>
      </c>
      <c r="B21" s="115" t="s">
        <v>156</v>
      </c>
      <c r="C21" s="136" t="s">
        <v>273</v>
      </c>
      <c r="D21" s="103">
        <v>0.5</v>
      </c>
      <c r="E21" s="113">
        <f t="shared" si="4"/>
        <v>483</v>
      </c>
      <c r="F21" s="191">
        <v>1</v>
      </c>
      <c r="G21" s="165">
        <f t="shared" si="5"/>
        <v>483</v>
      </c>
      <c r="H21" s="166">
        <v>0</v>
      </c>
      <c r="I21" s="196">
        <f t="shared" si="6"/>
        <v>0</v>
      </c>
      <c r="J21" s="132">
        <f>'12 Est Prof Wage Rate'!$G$38</f>
        <v>74.030166000000008</v>
      </c>
      <c r="K21" s="167">
        <f t="shared" si="7"/>
        <v>0</v>
      </c>
    </row>
    <row r="22" spans="1:11" ht="26" x14ac:dyDescent="0.3">
      <c r="A22" s="136" t="s">
        <v>272</v>
      </c>
      <c r="B22" s="115" t="s">
        <v>157</v>
      </c>
      <c r="C22" s="136" t="s">
        <v>271</v>
      </c>
      <c r="D22" s="103">
        <v>0.5</v>
      </c>
      <c r="E22" s="113">
        <f t="shared" si="4"/>
        <v>483</v>
      </c>
      <c r="F22" s="191">
        <v>1</v>
      </c>
      <c r="G22" s="165">
        <f t="shared" si="5"/>
        <v>483</v>
      </c>
      <c r="H22" s="166">
        <v>1</v>
      </c>
      <c r="I22" s="196">
        <f t="shared" si="6"/>
        <v>483</v>
      </c>
      <c r="J22" s="132">
        <f>'12 Est Prof Wage Rate'!$G$38</f>
        <v>74.030166000000008</v>
      </c>
      <c r="K22" s="167">
        <f t="shared" si="7"/>
        <v>35756.570178000002</v>
      </c>
    </row>
    <row r="23" spans="1:11" ht="65" x14ac:dyDescent="0.3">
      <c r="A23" s="136" t="s">
        <v>95</v>
      </c>
      <c r="B23" s="115" t="s">
        <v>96</v>
      </c>
      <c r="C23" s="136" t="s">
        <v>288</v>
      </c>
      <c r="D23" s="103">
        <v>1</v>
      </c>
      <c r="E23" s="113">
        <f t="shared" ref="E23" si="8">D23*$K$9</f>
        <v>966</v>
      </c>
      <c r="F23" s="191">
        <v>1</v>
      </c>
      <c r="G23" s="165">
        <f t="shared" ref="G23" si="9">E23*F23</f>
        <v>966</v>
      </c>
      <c r="H23" s="166">
        <v>0.1</v>
      </c>
      <c r="I23" s="196">
        <f t="shared" ref="I23" si="10">IF((H23*G23)="","",(H23*G23))</f>
        <v>96.600000000000009</v>
      </c>
      <c r="J23" s="132">
        <f>'12 Est Prof Wage Rate'!$G$38</f>
        <v>74.030166000000008</v>
      </c>
      <c r="K23" s="167">
        <f t="shared" ref="K23" si="11">IF((J23*I23)="","",(J23*I23))</f>
        <v>7151.3140356000013</v>
      </c>
    </row>
    <row r="24" spans="1:11" ht="26" x14ac:dyDescent="0.3">
      <c r="A24" s="136" t="s">
        <v>265</v>
      </c>
      <c r="B24" s="115" t="s">
        <v>102</v>
      </c>
      <c r="C24" s="136" t="s">
        <v>289</v>
      </c>
      <c r="D24" s="103">
        <v>1</v>
      </c>
      <c r="E24" s="113">
        <f t="shared" ref="E24:E27" si="12">D24*$K$9</f>
        <v>966</v>
      </c>
      <c r="F24" s="191">
        <v>1</v>
      </c>
      <c r="G24" s="165">
        <f t="shared" si="1"/>
        <v>966</v>
      </c>
      <c r="H24" s="166">
        <v>0.25</v>
      </c>
      <c r="I24" s="196">
        <f t="shared" ref="I24:I27" si="13">IF((H24*G24)="","",(H24*G24))</f>
        <v>241.5</v>
      </c>
      <c r="J24" s="132">
        <f>'12 Est Prof Wage Rate'!$G$38</f>
        <v>74.030166000000008</v>
      </c>
      <c r="K24" s="167">
        <f t="shared" ref="K24:K27" si="14">IF((J24*I24)="","",(J24*I24))</f>
        <v>17878.285089000001</v>
      </c>
    </row>
    <row r="25" spans="1:11" ht="39" x14ac:dyDescent="0.3">
      <c r="A25" s="136" t="s">
        <v>101</v>
      </c>
      <c r="B25" s="115" t="s">
        <v>152</v>
      </c>
      <c r="C25" s="136" t="s">
        <v>267</v>
      </c>
      <c r="D25" s="103">
        <v>1</v>
      </c>
      <c r="E25" s="113">
        <f t="shared" si="12"/>
        <v>966</v>
      </c>
      <c r="F25" s="191">
        <v>1</v>
      </c>
      <c r="G25" s="165">
        <f t="shared" si="1"/>
        <v>966</v>
      </c>
      <c r="H25" s="166">
        <v>0.25</v>
      </c>
      <c r="I25" s="196">
        <f t="shared" si="13"/>
        <v>241.5</v>
      </c>
      <c r="J25" s="132">
        <f>'12 Est Prof Wage Rate'!$G$38</f>
        <v>74.030166000000008</v>
      </c>
      <c r="K25" s="167">
        <f t="shared" si="14"/>
        <v>17878.285089000001</v>
      </c>
    </row>
    <row r="26" spans="1:11" ht="26" x14ac:dyDescent="0.3">
      <c r="A26" s="136" t="s">
        <v>112</v>
      </c>
      <c r="B26" s="115" t="s">
        <v>113</v>
      </c>
      <c r="C26" s="136" t="s">
        <v>290</v>
      </c>
      <c r="D26" s="103">
        <v>1</v>
      </c>
      <c r="E26" s="113">
        <f t="shared" si="12"/>
        <v>966</v>
      </c>
      <c r="F26" s="191">
        <v>2</v>
      </c>
      <c r="G26" s="165">
        <f t="shared" si="1"/>
        <v>1932</v>
      </c>
      <c r="H26" s="166">
        <v>0.5</v>
      </c>
      <c r="I26" s="196">
        <f t="shared" si="13"/>
        <v>966</v>
      </c>
      <c r="J26" s="132">
        <f>'12 Est Prof Wage Rate'!$G$38</f>
        <v>74.030166000000008</v>
      </c>
      <c r="K26" s="167">
        <f t="shared" si="14"/>
        <v>71513.140356000004</v>
      </c>
    </row>
    <row r="27" spans="1:11" ht="26" x14ac:dyDescent="0.3">
      <c r="A27" s="136" t="s">
        <v>168</v>
      </c>
      <c r="B27" s="115" t="s">
        <v>169</v>
      </c>
      <c r="C27" s="136" t="s">
        <v>291</v>
      </c>
      <c r="D27" s="103">
        <v>1</v>
      </c>
      <c r="E27" s="113">
        <f t="shared" si="12"/>
        <v>966</v>
      </c>
      <c r="F27" s="191">
        <v>1</v>
      </c>
      <c r="G27" s="165">
        <f t="shared" si="1"/>
        <v>966</v>
      </c>
      <c r="H27" s="166">
        <v>1</v>
      </c>
      <c r="I27" s="196">
        <f t="shared" si="13"/>
        <v>966</v>
      </c>
      <c r="J27" s="190">
        <f>'12 Est Prof Wage Rate'!$G$38</f>
        <v>74.030166000000008</v>
      </c>
      <c r="K27" s="167">
        <f t="shared" si="14"/>
        <v>71513.140356000004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E3F5-2502-450C-8980-5229BDD772F6}">
  <sheetPr codeName="Sheet5">
    <tabColor theme="9" tint="0.79998168889431442"/>
    <pageSetUpPr fitToPage="1"/>
  </sheetPr>
  <dimension ref="A1:K52"/>
  <sheetViews>
    <sheetView zoomScaleNormal="100" workbookViewId="0">
      <pane ySplit="14" topLeftCell="A15" activePane="bottomLeft" state="frozen"/>
      <selection activeCell="B24" sqref="B24"/>
      <selection pane="bottomLeft" activeCell="H42" sqref="H42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2.5429687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199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4"/>
      <c r="B8" s="3"/>
      <c r="C8" s="2" t="s">
        <v>134</v>
      </c>
      <c r="D8" s="15" t="s">
        <v>135</v>
      </c>
      <c r="E8" s="2" t="s">
        <v>133</v>
      </c>
      <c r="F8" s="189"/>
      <c r="G8" s="5"/>
      <c r="H8" s="3"/>
      <c r="I8" s="2" t="s">
        <v>134</v>
      </c>
      <c r="J8" s="15" t="s">
        <v>135</v>
      </c>
      <c r="K8" s="2" t="s">
        <v>133</v>
      </c>
    </row>
    <row r="9" spans="1:11" x14ac:dyDescent="0.3">
      <c r="A9" s="26" t="s">
        <v>1</v>
      </c>
      <c r="B9" s="3"/>
      <c r="C9" s="155">
        <v>1028</v>
      </c>
      <c r="D9" s="155">
        <v>298</v>
      </c>
      <c r="E9" s="182">
        <f>SUM(C9:D9)</f>
        <v>1326</v>
      </c>
      <c r="F9" s="40"/>
      <c r="G9" s="1"/>
      <c r="H9" s="134" t="s">
        <v>2</v>
      </c>
      <c r="I9" s="194">
        <v>942</v>
      </c>
      <c r="J9" s="194">
        <v>273</v>
      </c>
      <c r="K9" s="182">
        <f>SUM(I9:J9)</f>
        <v>1215</v>
      </c>
    </row>
    <row r="10" spans="1:11" x14ac:dyDescent="0.3">
      <c r="A10" s="26" t="s">
        <v>3</v>
      </c>
      <c r="B10" s="3"/>
      <c r="C10" s="192"/>
      <c r="D10" s="192"/>
      <c r="E10" s="108">
        <f>I12/G12</f>
        <v>2.5931177558339678</v>
      </c>
      <c r="F10" s="43"/>
      <c r="G10" s="1"/>
      <c r="H10" s="43"/>
      <c r="I10" s="193"/>
      <c r="J10" s="43" t="s">
        <v>4</v>
      </c>
      <c r="K10" s="111">
        <f>G12/E9</f>
        <v>17.689573906485673</v>
      </c>
    </row>
    <row r="11" spans="1:11" x14ac:dyDescent="0.3">
      <c r="A11" s="26"/>
      <c r="B11" s="3"/>
      <c r="C11" s="192"/>
      <c r="D11" s="192"/>
      <c r="E11" s="192"/>
      <c r="F11" s="43"/>
      <c r="G11" s="1"/>
      <c r="H11" s="43"/>
      <c r="I11" s="193"/>
      <c r="J11" s="193"/>
      <c r="K11" s="193"/>
    </row>
    <row r="12" spans="1:11" x14ac:dyDescent="0.3">
      <c r="A12" s="26" t="s">
        <v>5</v>
      </c>
      <c r="B12" s="3"/>
      <c r="C12" s="2"/>
      <c r="D12" s="15"/>
      <c r="E12" s="3"/>
      <c r="F12" s="43" t="s">
        <v>6</v>
      </c>
      <c r="G12" s="110">
        <f>SUM(G15:G52)</f>
        <v>23456.375000000004</v>
      </c>
      <c r="H12" s="43"/>
      <c r="I12" s="110">
        <f>SUM(I15:I52)</f>
        <v>60825.142499999994</v>
      </c>
      <c r="J12" s="42"/>
      <c r="K12" s="110">
        <f>SUM(K15:K52)</f>
        <v>4502895.3962486563</v>
      </c>
    </row>
    <row r="13" spans="1:11" x14ac:dyDescent="0.3">
      <c r="A13" s="158" t="s">
        <v>7</v>
      </c>
      <c r="B13" s="159" t="s">
        <v>8</v>
      </c>
      <c r="C13" s="159" t="s">
        <v>9</v>
      </c>
      <c r="D13" s="159" t="s">
        <v>10</v>
      </c>
      <c r="E13" s="160" t="s">
        <v>11</v>
      </c>
      <c r="F13" s="161" t="s">
        <v>12</v>
      </c>
      <c r="G13" s="160" t="s">
        <v>13</v>
      </c>
      <c r="H13" s="162" t="s">
        <v>14</v>
      </c>
      <c r="I13" s="163" t="s">
        <v>15</v>
      </c>
      <c r="J13" s="164" t="s">
        <v>16</v>
      </c>
      <c r="K13" s="164" t="s">
        <v>17</v>
      </c>
    </row>
    <row r="14" spans="1:11" ht="52" x14ac:dyDescent="0.3">
      <c r="A14" s="50" t="s">
        <v>78</v>
      </c>
      <c r="B14" s="51" t="s">
        <v>18</v>
      </c>
      <c r="C14" s="51" t="s">
        <v>19</v>
      </c>
      <c r="D14" s="52" t="s">
        <v>20</v>
      </c>
      <c r="E14" s="112" t="s">
        <v>21</v>
      </c>
      <c r="F14" s="51" t="s">
        <v>22</v>
      </c>
      <c r="G14" s="53" t="s">
        <v>23</v>
      </c>
      <c r="H14" s="51" t="s">
        <v>123</v>
      </c>
      <c r="I14" s="54" t="s">
        <v>24</v>
      </c>
      <c r="J14" s="55" t="s">
        <v>25</v>
      </c>
      <c r="K14" s="56" t="s">
        <v>26</v>
      </c>
    </row>
    <row r="15" spans="1:11" x14ac:dyDescent="0.3">
      <c r="A15" s="117" t="s">
        <v>79</v>
      </c>
      <c r="B15" s="118"/>
      <c r="C15" s="119"/>
      <c r="D15" s="120"/>
      <c r="E15" s="121"/>
      <c r="F15" s="121"/>
      <c r="G15" s="122"/>
      <c r="H15" s="123"/>
      <c r="I15" s="124"/>
      <c r="J15" s="125"/>
      <c r="K15" s="126"/>
    </row>
    <row r="16" spans="1:11" x14ac:dyDescent="0.3">
      <c r="A16" s="104">
        <v>105</v>
      </c>
      <c r="B16" s="115" t="s">
        <v>81</v>
      </c>
      <c r="C16" s="104" t="s">
        <v>82</v>
      </c>
      <c r="D16" s="103">
        <v>0.01</v>
      </c>
      <c r="E16" s="113">
        <f t="shared" ref="E16:E17" si="0">D16*$E$9</f>
        <v>13.26</v>
      </c>
      <c r="F16" s="191">
        <v>1</v>
      </c>
      <c r="G16" s="165">
        <f t="shared" ref="G16:G17" si="1">E16*F16</f>
        <v>13.26</v>
      </c>
      <c r="H16" s="166">
        <v>12</v>
      </c>
      <c r="I16" s="196">
        <f t="shared" ref="I16:I17" si="2">IF((H16*G16)="","",(H16*G16))</f>
        <v>159.12</v>
      </c>
      <c r="J16" s="132">
        <f>'12 Est Prof Wage Rate'!$G$38</f>
        <v>74.030166000000008</v>
      </c>
      <c r="K16" s="167">
        <f t="shared" ref="K16:K17" si="3">IF((J16*I16)="","",(J16*I16))</f>
        <v>11779.680013920002</v>
      </c>
    </row>
    <row r="17" spans="1:11" x14ac:dyDescent="0.3">
      <c r="A17" s="104" t="s">
        <v>80</v>
      </c>
      <c r="B17" s="115" t="s">
        <v>83</v>
      </c>
      <c r="C17" s="104" t="s">
        <v>82</v>
      </c>
      <c r="D17" s="103">
        <v>5.0000000000000001E-3</v>
      </c>
      <c r="E17" s="113">
        <f t="shared" si="0"/>
        <v>6.63</v>
      </c>
      <c r="F17" s="191">
        <v>1</v>
      </c>
      <c r="G17" s="165">
        <f t="shared" si="1"/>
        <v>6.63</v>
      </c>
      <c r="H17" s="166">
        <v>1</v>
      </c>
      <c r="I17" s="196">
        <f t="shared" si="2"/>
        <v>6.63</v>
      </c>
      <c r="J17" s="132">
        <f>'12 Est Prof Wage Rate'!$G$38</f>
        <v>74.030166000000008</v>
      </c>
      <c r="K17" s="167">
        <f t="shared" si="3"/>
        <v>490.82000058000006</v>
      </c>
    </row>
    <row r="18" spans="1:11" x14ac:dyDescent="0.3">
      <c r="A18" s="117" t="s">
        <v>27</v>
      </c>
      <c r="B18" s="118"/>
      <c r="C18" s="119"/>
      <c r="D18" s="120"/>
      <c r="E18" s="121"/>
      <c r="F18" s="121"/>
      <c r="G18" s="122"/>
      <c r="H18" s="123"/>
      <c r="I18" s="197"/>
      <c r="J18" s="125"/>
      <c r="K18" s="126"/>
    </row>
    <row r="19" spans="1:11" x14ac:dyDescent="0.3">
      <c r="A19" s="104" t="s">
        <v>84</v>
      </c>
      <c r="B19" s="115" t="s">
        <v>85</v>
      </c>
      <c r="C19" s="104" t="s">
        <v>82</v>
      </c>
      <c r="D19" s="103">
        <v>0.01</v>
      </c>
      <c r="E19" s="113">
        <f t="shared" ref="E19:E23" si="4">D19*$E$9</f>
        <v>13.26</v>
      </c>
      <c r="F19" s="191">
        <v>1</v>
      </c>
      <c r="G19" s="165">
        <f t="shared" ref="G19:G43" si="5">E19*F19</f>
        <v>13.26</v>
      </c>
      <c r="H19" s="166">
        <v>0.5</v>
      </c>
      <c r="I19" s="196">
        <f t="shared" ref="I19:I24" si="6">IF((H19*G19)="","",(H19*G19))</f>
        <v>6.63</v>
      </c>
      <c r="J19" s="132">
        <f>'12 Est Prof Wage Rate'!$G$38</f>
        <v>74.030166000000008</v>
      </c>
      <c r="K19" s="167">
        <f t="shared" ref="K19:K24" si="7">IF((J19*I19)="","",(J19*I19))</f>
        <v>490.82000058000006</v>
      </c>
    </row>
    <row r="20" spans="1:11" x14ac:dyDescent="0.3">
      <c r="A20" s="104" t="s">
        <v>251</v>
      </c>
      <c r="B20" s="115" t="s">
        <v>249</v>
      </c>
      <c r="C20" s="104" t="s">
        <v>82</v>
      </c>
      <c r="D20" s="103">
        <v>1</v>
      </c>
      <c r="E20" s="113">
        <f t="shared" si="4"/>
        <v>1326</v>
      </c>
      <c r="F20" s="191">
        <v>1</v>
      </c>
      <c r="G20" s="165">
        <f t="shared" si="5"/>
        <v>1326</v>
      </c>
      <c r="H20" s="166">
        <v>9.5</v>
      </c>
      <c r="I20" s="196">
        <f t="shared" si="6"/>
        <v>12597</v>
      </c>
      <c r="J20" s="132">
        <f>'12 Est Prof Wage Rate'!$G$38</f>
        <v>74.030166000000008</v>
      </c>
      <c r="K20" s="167">
        <f t="shared" si="7"/>
        <v>932558.00110200013</v>
      </c>
    </row>
    <row r="21" spans="1:11" x14ac:dyDescent="0.3">
      <c r="A21" s="104" t="s">
        <v>136</v>
      </c>
      <c r="B21" s="115" t="s">
        <v>142</v>
      </c>
      <c r="C21" s="136" t="s">
        <v>82</v>
      </c>
      <c r="D21" s="198">
        <v>1.2500000000000001E-2</v>
      </c>
      <c r="E21" s="113">
        <f>D21*$C$9</f>
        <v>12.850000000000001</v>
      </c>
      <c r="F21" s="191">
        <v>1</v>
      </c>
      <c r="G21" s="165">
        <f t="shared" si="5"/>
        <v>12.850000000000001</v>
      </c>
      <c r="H21" s="166">
        <v>40</v>
      </c>
      <c r="I21" s="196">
        <f t="shared" si="6"/>
        <v>514</v>
      </c>
      <c r="J21" s="132">
        <f>'12 Est Prof Wage Rate'!$G$38</f>
        <v>74.030166000000008</v>
      </c>
      <c r="K21" s="167">
        <f t="shared" si="7"/>
        <v>38051.505324000005</v>
      </c>
    </row>
    <row r="22" spans="1:11" ht="39" x14ac:dyDescent="0.3">
      <c r="A22" s="104" t="s">
        <v>188</v>
      </c>
      <c r="B22" s="115" t="s">
        <v>186</v>
      </c>
      <c r="C22" s="136" t="s">
        <v>187</v>
      </c>
      <c r="D22" s="103">
        <v>1</v>
      </c>
      <c r="E22" s="113">
        <f t="shared" si="4"/>
        <v>1326</v>
      </c>
      <c r="F22" s="191">
        <v>1</v>
      </c>
      <c r="G22" s="165">
        <f t="shared" si="5"/>
        <v>1326</v>
      </c>
      <c r="H22" s="166">
        <v>10</v>
      </c>
      <c r="I22" s="196">
        <f t="shared" si="6"/>
        <v>13260</v>
      </c>
      <c r="J22" s="132">
        <f>'12 Est Prof Wage Rate'!$G$38</f>
        <v>74.030166000000008</v>
      </c>
      <c r="K22" s="167">
        <f t="shared" si="7"/>
        <v>981640.0011600001</v>
      </c>
    </row>
    <row r="23" spans="1:11" x14ac:dyDescent="0.3">
      <c r="A23" s="104" t="s">
        <v>192</v>
      </c>
      <c r="B23" s="115" t="s">
        <v>258</v>
      </c>
      <c r="C23" s="136" t="s">
        <v>82</v>
      </c>
      <c r="D23" s="103">
        <v>1</v>
      </c>
      <c r="E23" s="113">
        <f t="shared" si="4"/>
        <v>1326</v>
      </c>
      <c r="F23" s="191">
        <v>1</v>
      </c>
      <c r="G23" s="165">
        <f t="shared" si="5"/>
        <v>1326</v>
      </c>
      <c r="H23" s="166">
        <v>5</v>
      </c>
      <c r="I23" s="196">
        <f t="shared" si="6"/>
        <v>6630</v>
      </c>
      <c r="J23" s="132">
        <f>'12 Est Prof Wage Rate'!$G$38</f>
        <v>74.030166000000008</v>
      </c>
      <c r="K23" s="167">
        <f t="shared" si="7"/>
        <v>490820.00058000005</v>
      </c>
    </row>
    <row r="24" spans="1:11" x14ac:dyDescent="0.3">
      <c r="A24" s="104" t="s">
        <v>195</v>
      </c>
      <c r="B24" s="115" t="s">
        <v>196</v>
      </c>
      <c r="C24" s="136" t="s">
        <v>82</v>
      </c>
      <c r="D24" s="103">
        <v>0.3</v>
      </c>
      <c r="E24" s="113">
        <f>D24*$E$9</f>
        <v>397.8</v>
      </c>
      <c r="F24" s="191">
        <v>1</v>
      </c>
      <c r="G24" s="165">
        <f t="shared" si="5"/>
        <v>397.8</v>
      </c>
      <c r="H24" s="166">
        <v>8</v>
      </c>
      <c r="I24" s="196">
        <f t="shared" si="6"/>
        <v>3182.4</v>
      </c>
      <c r="J24" s="132">
        <f>'12 Est Prof Wage Rate'!$G$38</f>
        <v>74.030166000000008</v>
      </c>
      <c r="K24" s="167">
        <f t="shared" si="7"/>
        <v>235593.60027840003</v>
      </c>
    </row>
    <row r="25" spans="1:11" ht="26" x14ac:dyDescent="0.3">
      <c r="A25" s="136" t="s">
        <v>259</v>
      </c>
      <c r="B25" s="115" t="s">
        <v>244</v>
      </c>
      <c r="C25" s="136" t="s">
        <v>82</v>
      </c>
      <c r="D25" s="103">
        <v>1</v>
      </c>
      <c r="E25" s="113">
        <f>D25*$D$9</f>
        <v>298</v>
      </c>
      <c r="F25" s="191">
        <v>1</v>
      </c>
      <c r="G25" s="165">
        <f t="shared" ref="G25:G26" si="8">E25*F25</f>
        <v>298</v>
      </c>
      <c r="H25" s="166">
        <v>8</v>
      </c>
      <c r="I25" s="196">
        <f t="shared" ref="I25:I26" si="9">IF((H25*G25)="","",(H25*G25))</f>
        <v>2384</v>
      </c>
      <c r="J25" s="132">
        <f>'12 Est Prof Wage Rate'!$G$38</f>
        <v>74.030166000000008</v>
      </c>
      <c r="K25" s="167">
        <f t="shared" ref="K25:K26" si="10">IF((J25*I25)="","",(J25*I25))</f>
        <v>176487.91574400003</v>
      </c>
    </row>
    <row r="26" spans="1:11" x14ac:dyDescent="0.3">
      <c r="A26" s="104" t="s">
        <v>263</v>
      </c>
      <c r="B26" s="115" t="s">
        <v>262</v>
      </c>
      <c r="C26" s="136" t="s">
        <v>82</v>
      </c>
      <c r="D26" s="103">
        <v>1</v>
      </c>
      <c r="E26" s="113">
        <f>D26*$E$9</f>
        <v>1326</v>
      </c>
      <c r="F26" s="191">
        <v>1</v>
      </c>
      <c r="G26" s="165">
        <f t="shared" si="8"/>
        <v>1326</v>
      </c>
      <c r="H26" s="166">
        <v>2</v>
      </c>
      <c r="I26" s="196">
        <f t="shared" si="9"/>
        <v>2652</v>
      </c>
      <c r="J26" s="132">
        <f>'12 Est Prof Wage Rate'!$G$38</f>
        <v>74.030166000000008</v>
      </c>
      <c r="K26" s="167">
        <f t="shared" si="10"/>
        <v>196328.00023200002</v>
      </c>
    </row>
    <row r="27" spans="1:11" x14ac:dyDescent="0.3">
      <c r="A27" s="117" t="s">
        <v>92</v>
      </c>
      <c r="B27" s="118"/>
      <c r="C27" s="119"/>
      <c r="D27" s="120"/>
      <c r="E27" s="121"/>
      <c r="F27" s="121"/>
      <c r="G27" s="122"/>
      <c r="H27" s="123"/>
      <c r="I27" s="197"/>
      <c r="J27" s="125"/>
      <c r="K27" s="126"/>
    </row>
    <row r="28" spans="1:11" x14ac:dyDescent="0.3">
      <c r="A28" s="136" t="s">
        <v>144</v>
      </c>
      <c r="B28" s="115" t="s">
        <v>145</v>
      </c>
      <c r="C28" s="136" t="s">
        <v>82</v>
      </c>
      <c r="D28" s="103">
        <v>0.01</v>
      </c>
      <c r="E28" s="113">
        <f t="shared" ref="E28:E43" si="11">D28*$K$9</f>
        <v>12.15</v>
      </c>
      <c r="F28" s="191">
        <v>1</v>
      </c>
      <c r="G28" s="165">
        <f t="shared" si="5"/>
        <v>12.15</v>
      </c>
      <c r="H28" s="166">
        <v>1</v>
      </c>
      <c r="I28" s="196">
        <f t="shared" ref="I28:I43" si="12">IF((H28*G28)="","",(H28*G28))</f>
        <v>12.15</v>
      </c>
      <c r="J28" s="132">
        <f>'12 Est Prof Wage Rate'!$G$38</f>
        <v>74.030166000000008</v>
      </c>
      <c r="K28" s="167">
        <f t="shared" ref="K28:K43" si="13">IF((J28*I28)="","",(J28*I28))</f>
        <v>899.4665169000001</v>
      </c>
    </row>
    <row r="29" spans="1:11" x14ac:dyDescent="0.3">
      <c r="A29" s="136" t="s">
        <v>146</v>
      </c>
      <c r="B29" s="115" t="s">
        <v>147</v>
      </c>
      <c r="C29" s="136" t="s">
        <v>82</v>
      </c>
      <c r="D29" s="103">
        <v>0.05</v>
      </c>
      <c r="E29" s="113">
        <f t="shared" si="11"/>
        <v>60.75</v>
      </c>
      <c r="F29" s="191">
        <v>1</v>
      </c>
      <c r="G29" s="165">
        <f t="shared" si="5"/>
        <v>60.75</v>
      </c>
      <c r="H29" s="166">
        <v>0.5</v>
      </c>
      <c r="I29" s="196">
        <f t="shared" si="12"/>
        <v>30.375</v>
      </c>
      <c r="J29" s="132">
        <f>'12 Est Prof Wage Rate'!$G$38</f>
        <v>74.030166000000008</v>
      </c>
      <c r="K29" s="167">
        <f t="shared" si="13"/>
        <v>2248.6662922500004</v>
      </c>
    </row>
    <row r="30" spans="1:11" x14ac:dyDescent="0.3">
      <c r="A30" s="136" t="s">
        <v>148</v>
      </c>
      <c r="B30" s="115" t="s">
        <v>276</v>
      </c>
      <c r="C30" s="136" t="s">
        <v>82</v>
      </c>
      <c r="D30" s="103">
        <v>1</v>
      </c>
      <c r="E30" s="113">
        <f t="shared" si="11"/>
        <v>1215</v>
      </c>
      <c r="F30" s="191">
        <v>1</v>
      </c>
      <c r="G30" s="165">
        <f t="shared" si="5"/>
        <v>1215</v>
      </c>
      <c r="H30" s="166">
        <v>1</v>
      </c>
      <c r="I30" s="196">
        <f t="shared" si="12"/>
        <v>1215</v>
      </c>
      <c r="J30" s="132">
        <f>'12 Est Prof Wage Rate'!$G$38</f>
        <v>74.030166000000008</v>
      </c>
      <c r="K30" s="167">
        <f t="shared" si="13"/>
        <v>89946.651690000013</v>
      </c>
    </row>
    <row r="31" spans="1:11" x14ac:dyDescent="0.3">
      <c r="A31" s="136" t="s">
        <v>97</v>
      </c>
      <c r="B31" s="115" t="s">
        <v>98</v>
      </c>
      <c r="C31" s="136" t="s">
        <v>99</v>
      </c>
      <c r="D31" s="103">
        <v>1</v>
      </c>
      <c r="E31" s="113">
        <f t="shared" si="11"/>
        <v>1215</v>
      </c>
      <c r="F31" s="191">
        <v>1</v>
      </c>
      <c r="G31" s="165">
        <f t="shared" si="5"/>
        <v>1215</v>
      </c>
      <c r="H31" s="166">
        <v>0.25</v>
      </c>
      <c r="I31" s="196">
        <f t="shared" si="12"/>
        <v>303.75</v>
      </c>
      <c r="J31" s="132">
        <f>'12 Est Prof Wage Rate'!$G$38</f>
        <v>74.030166000000008</v>
      </c>
      <c r="K31" s="167">
        <f t="shared" si="13"/>
        <v>22486.662922500003</v>
      </c>
    </row>
    <row r="32" spans="1:11" x14ac:dyDescent="0.3">
      <c r="A32" s="136" t="s">
        <v>103</v>
      </c>
      <c r="B32" s="115" t="s">
        <v>104</v>
      </c>
      <c r="C32" s="136" t="s">
        <v>82</v>
      </c>
      <c r="D32" s="103">
        <v>1</v>
      </c>
      <c r="E32" s="113">
        <f t="shared" si="11"/>
        <v>1215</v>
      </c>
      <c r="F32" s="191">
        <v>1</v>
      </c>
      <c r="G32" s="165">
        <f t="shared" si="5"/>
        <v>1215</v>
      </c>
      <c r="H32" s="166">
        <v>1</v>
      </c>
      <c r="I32" s="196">
        <f t="shared" si="12"/>
        <v>1215</v>
      </c>
      <c r="J32" s="132">
        <f>'12 Est Prof Wage Rate'!$G$38</f>
        <v>74.030166000000008</v>
      </c>
      <c r="K32" s="167">
        <f t="shared" si="13"/>
        <v>89946.651690000013</v>
      </c>
    </row>
    <row r="33" spans="1:11" x14ac:dyDescent="0.3">
      <c r="A33" s="136" t="s">
        <v>150</v>
      </c>
      <c r="B33" s="115" t="s">
        <v>94</v>
      </c>
      <c r="C33" s="136" t="s">
        <v>82</v>
      </c>
      <c r="D33" s="103">
        <v>1</v>
      </c>
      <c r="E33" s="113">
        <f t="shared" si="11"/>
        <v>1215</v>
      </c>
      <c r="F33" s="191">
        <v>1</v>
      </c>
      <c r="G33" s="165">
        <f t="shared" si="5"/>
        <v>1215</v>
      </c>
      <c r="H33" s="166">
        <v>1</v>
      </c>
      <c r="I33" s="196">
        <f t="shared" si="12"/>
        <v>1215</v>
      </c>
      <c r="J33" s="132">
        <f>'12 Est Prof Wage Rate'!$G$38</f>
        <v>74.030166000000008</v>
      </c>
      <c r="K33" s="167">
        <f t="shared" si="13"/>
        <v>89946.651690000013</v>
      </c>
    </row>
    <row r="34" spans="1:11" ht="26" x14ac:dyDescent="0.3">
      <c r="A34" s="136" t="s">
        <v>105</v>
      </c>
      <c r="B34" s="115" t="s">
        <v>106</v>
      </c>
      <c r="C34" s="136" t="s">
        <v>107</v>
      </c>
      <c r="D34" s="103">
        <v>1</v>
      </c>
      <c r="E34" s="113">
        <f t="shared" si="11"/>
        <v>1215</v>
      </c>
      <c r="F34" s="191">
        <v>1</v>
      </c>
      <c r="G34" s="165">
        <f t="shared" si="5"/>
        <v>1215</v>
      </c>
      <c r="H34" s="166">
        <v>1</v>
      </c>
      <c r="I34" s="196">
        <f t="shared" si="12"/>
        <v>1215</v>
      </c>
      <c r="J34" s="132">
        <f>'12 Est Prof Wage Rate'!$G$38</f>
        <v>74.030166000000008</v>
      </c>
      <c r="K34" s="167">
        <f t="shared" si="13"/>
        <v>89946.651690000013</v>
      </c>
    </row>
    <row r="35" spans="1:11" x14ac:dyDescent="0.3">
      <c r="A35" s="136" t="s">
        <v>151</v>
      </c>
      <c r="B35" s="115" t="s">
        <v>175</v>
      </c>
      <c r="C35" s="136" t="s">
        <v>82</v>
      </c>
      <c r="D35" s="103">
        <v>1</v>
      </c>
      <c r="E35" s="113">
        <f>D35*$J$9</f>
        <v>273</v>
      </c>
      <c r="F35" s="191">
        <v>1</v>
      </c>
      <c r="G35" s="165">
        <f t="shared" si="5"/>
        <v>273</v>
      </c>
      <c r="H35" s="166">
        <v>1.5</v>
      </c>
      <c r="I35" s="196">
        <f t="shared" si="12"/>
        <v>409.5</v>
      </c>
      <c r="J35" s="132">
        <f>'12 Est Prof Wage Rate'!$G$38</f>
        <v>74.030166000000008</v>
      </c>
      <c r="K35" s="167">
        <f t="shared" si="13"/>
        <v>30315.352977000002</v>
      </c>
    </row>
    <row r="36" spans="1:11" x14ac:dyDescent="0.3">
      <c r="A36" s="136" t="s">
        <v>108</v>
      </c>
      <c r="B36" s="115" t="s">
        <v>109</v>
      </c>
      <c r="C36" s="136" t="s">
        <v>82</v>
      </c>
      <c r="D36" s="103">
        <v>5.0000000000000001E-3</v>
      </c>
      <c r="E36" s="113">
        <f t="shared" si="11"/>
        <v>6.0750000000000002</v>
      </c>
      <c r="F36" s="191">
        <v>1</v>
      </c>
      <c r="G36" s="165">
        <f t="shared" si="5"/>
        <v>6.0750000000000002</v>
      </c>
      <c r="H36" s="166">
        <v>1</v>
      </c>
      <c r="I36" s="196">
        <f t="shared" si="12"/>
        <v>6.0750000000000002</v>
      </c>
      <c r="J36" s="132">
        <f>'12 Est Prof Wage Rate'!$G$38</f>
        <v>74.030166000000008</v>
      </c>
      <c r="K36" s="167">
        <f t="shared" si="13"/>
        <v>449.73325845000005</v>
      </c>
    </row>
    <row r="37" spans="1:11" ht="26" x14ac:dyDescent="0.3">
      <c r="A37" s="136"/>
      <c r="B37" s="115" t="s">
        <v>269</v>
      </c>
      <c r="C37" s="136" t="s">
        <v>82</v>
      </c>
      <c r="D37" s="103">
        <v>0.5</v>
      </c>
      <c r="E37" s="113">
        <f t="shared" si="11"/>
        <v>607.5</v>
      </c>
      <c r="F37" s="191">
        <v>1</v>
      </c>
      <c r="G37" s="165">
        <f t="shared" si="5"/>
        <v>607.5</v>
      </c>
      <c r="H37" s="166">
        <v>0.25</v>
      </c>
      <c r="I37" s="196">
        <f t="shared" si="12"/>
        <v>151.875</v>
      </c>
      <c r="J37" s="132">
        <f>'12 Est Prof Wage Rate'!$G$38</f>
        <v>74.030166000000008</v>
      </c>
      <c r="K37" s="167">
        <f t="shared" ref="K37" si="14">IF((J37*I37)="","",(J37*I37))</f>
        <v>11243.331461250002</v>
      </c>
    </row>
    <row r="38" spans="1:11" x14ac:dyDescent="0.3">
      <c r="A38" s="136" t="s">
        <v>153</v>
      </c>
      <c r="B38" s="115" t="s">
        <v>154</v>
      </c>
      <c r="C38" s="136" t="s">
        <v>82</v>
      </c>
      <c r="D38" s="103">
        <v>1</v>
      </c>
      <c r="E38" s="113">
        <f t="shared" si="11"/>
        <v>1215</v>
      </c>
      <c r="F38" s="191">
        <v>1</v>
      </c>
      <c r="G38" s="165">
        <f t="shared" si="5"/>
        <v>1215</v>
      </c>
      <c r="H38" s="166">
        <v>0.25</v>
      </c>
      <c r="I38" s="196">
        <f t="shared" si="12"/>
        <v>303.75</v>
      </c>
      <c r="J38" s="132">
        <f>'12 Est Prof Wage Rate'!$G$38</f>
        <v>74.030166000000008</v>
      </c>
      <c r="K38" s="167">
        <f t="shared" si="13"/>
        <v>22486.662922500003</v>
      </c>
    </row>
    <row r="39" spans="1:11" ht="26" x14ac:dyDescent="0.3">
      <c r="A39" s="136" t="s">
        <v>155</v>
      </c>
      <c r="B39" s="115" t="s">
        <v>270</v>
      </c>
      <c r="C39" s="136" t="s">
        <v>82</v>
      </c>
      <c r="D39" s="103">
        <v>1</v>
      </c>
      <c r="E39" s="113">
        <f>D39*$K$9</f>
        <v>1215</v>
      </c>
      <c r="F39" s="191">
        <v>1</v>
      </c>
      <c r="G39" s="165">
        <f t="shared" si="5"/>
        <v>1215</v>
      </c>
      <c r="H39" s="166">
        <v>1</v>
      </c>
      <c r="I39" s="196">
        <f t="shared" si="12"/>
        <v>1215</v>
      </c>
      <c r="J39" s="132">
        <f>'12 Est Prof Wage Rate'!$G$38</f>
        <v>74.030166000000008</v>
      </c>
      <c r="K39" s="167">
        <f t="shared" si="13"/>
        <v>89946.651690000013</v>
      </c>
    </row>
    <row r="40" spans="1:11" x14ac:dyDescent="0.3">
      <c r="A40" s="136" t="s">
        <v>158</v>
      </c>
      <c r="B40" s="115" t="s">
        <v>159</v>
      </c>
      <c r="C40" s="136" t="s">
        <v>82</v>
      </c>
      <c r="D40" s="103">
        <v>0.05</v>
      </c>
      <c r="E40" s="113">
        <f t="shared" si="11"/>
        <v>60.75</v>
      </c>
      <c r="F40" s="191">
        <v>1</v>
      </c>
      <c r="G40" s="165">
        <f t="shared" si="5"/>
        <v>60.75</v>
      </c>
      <c r="H40" s="166">
        <v>1</v>
      </c>
      <c r="I40" s="196">
        <f t="shared" si="12"/>
        <v>60.75</v>
      </c>
      <c r="J40" s="132">
        <f>'12 Est Prof Wage Rate'!$G$38</f>
        <v>74.030166000000008</v>
      </c>
      <c r="K40" s="167">
        <f t="shared" si="13"/>
        <v>4497.3325845000008</v>
      </c>
    </row>
    <row r="41" spans="1:11" x14ac:dyDescent="0.3">
      <c r="A41" s="136" t="s">
        <v>160</v>
      </c>
      <c r="B41" s="115" t="s">
        <v>161</v>
      </c>
      <c r="C41" s="136" t="s">
        <v>82</v>
      </c>
      <c r="D41" s="103">
        <v>0.05</v>
      </c>
      <c r="E41" s="113">
        <f t="shared" si="11"/>
        <v>60.75</v>
      </c>
      <c r="F41" s="191">
        <v>1</v>
      </c>
      <c r="G41" s="165">
        <f t="shared" si="5"/>
        <v>60.75</v>
      </c>
      <c r="H41" s="166">
        <v>2</v>
      </c>
      <c r="I41" s="196">
        <f t="shared" ref="I41:I42" si="15">IF((H41*G41)="","",(H41*G41))</f>
        <v>121.5</v>
      </c>
      <c r="J41" s="132">
        <f>'12 Est Prof Wage Rate'!$G$38</f>
        <v>74.030166000000008</v>
      </c>
      <c r="K41" s="167">
        <f t="shared" ref="K41:K42" si="16">IF((J41*I41)="","",(J41*I41))</f>
        <v>8994.6651690000017</v>
      </c>
    </row>
    <row r="42" spans="1:11" x14ac:dyDescent="0.3">
      <c r="A42" s="136" t="s">
        <v>162</v>
      </c>
      <c r="B42" s="115" t="s">
        <v>163</v>
      </c>
      <c r="C42" s="136" t="s">
        <v>82</v>
      </c>
      <c r="D42" s="103">
        <v>0.05</v>
      </c>
      <c r="E42" s="113">
        <f t="shared" si="11"/>
        <v>60.75</v>
      </c>
      <c r="F42" s="191">
        <v>1</v>
      </c>
      <c r="G42" s="165">
        <f t="shared" si="5"/>
        <v>60.75</v>
      </c>
      <c r="H42" s="166">
        <v>2</v>
      </c>
      <c r="I42" s="196">
        <f t="shared" si="15"/>
        <v>121.5</v>
      </c>
      <c r="J42" s="132">
        <f>'12 Est Prof Wage Rate'!$G$38</f>
        <v>74.030166000000008</v>
      </c>
      <c r="K42" s="167">
        <f t="shared" si="16"/>
        <v>8994.6651690000017</v>
      </c>
    </row>
    <row r="43" spans="1:11" x14ac:dyDescent="0.3">
      <c r="A43" s="136" t="s">
        <v>166</v>
      </c>
      <c r="B43" s="115" t="s">
        <v>167</v>
      </c>
      <c r="C43" s="136" t="s">
        <v>82</v>
      </c>
      <c r="D43" s="103">
        <v>0.25</v>
      </c>
      <c r="E43" s="113">
        <f t="shared" si="11"/>
        <v>303.75</v>
      </c>
      <c r="F43" s="191">
        <v>1</v>
      </c>
      <c r="G43" s="165">
        <f t="shared" si="5"/>
        <v>303.75</v>
      </c>
      <c r="H43" s="166">
        <v>0.5</v>
      </c>
      <c r="I43" s="196">
        <f t="shared" si="12"/>
        <v>151.875</v>
      </c>
      <c r="J43" s="132">
        <f>'12 Est Prof Wage Rate'!$G$38</f>
        <v>74.030166000000008</v>
      </c>
      <c r="K43" s="167">
        <f t="shared" si="13"/>
        <v>11243.331461250002</v>
      </c>
    </row>
    <row r="44" spans="1:11" x14ac:dyDescent="0.3">
      <c r="A44" s="117" t="s">
        <v>308</v>
      </c>
      <c r="B44" s="118"/>
      <c r="C44" s="119"/>
      <c r="D44" s="120"/>
      <c r="E44" s="121"/>
      <c r="F44" s="121"/>
      <c r="G44" s="122"/>
      <c r="H44" s="123"/>
      <c r="I44" s="197"/>
      <c r="J44" s="125"/>
      <c r="K44" s="126"/>
    </row>
    <row r="45" spans="1:11" x14ac:dyDescent="0.3">
      <c r="A45" s="104" t="s">
        <v>116</v>
      </c>
      <c r="B45" s="115" t="s">
        <v>117</v>
      </c>
      <c r="C45" s="136" t="s">
        <v>82</v>
      </c>
      <c r="D45" s="103">
        <v>5.0000000000000001E-3</v>
      </c>
      <c r="E45" s="113">
        <f>D45*$K$9</f>
        <v>6.0750000000000002</v>
      </c>
      <c r="F45" s="191">
        <v>1</v>
      </c>
      <c r="G45" s="165">
        <f t="shared" ref="G45:G51" si="17">E45*F45</f>
        <v>6.0750000000000002</v>
      </c>
      <c r="H45" s="166">
        <v>0.5</v>
      </c>
      <c r="I45" s="196">
        <f t="shared" ref="I45:I52" si="18">IF((H45*G45)="","",(H45*G45))</f>
        <v>3.0375000000000001</v>
      </c>
      <c r="J45" s="132">
        <f>'12 Est Prof Wage Rate'!$G$38</f>
        <v>74.030166000000008</v>
      </c>
      <c r="K45" s="167">
        <f t="shared" ref="K45:K50" si="19">IF((J45*I45)="","",(J45*I45))</f>
        <v>224.86662922500003</v>
      </c>
    </row>
    <row r="46" spans="1:11" x14ac:dyDescent="0.3">
      <c r="A46" s="104" t="s">
        <v>170</v>
      </c>
      <c r="B46" s="115" t="s">
        <v>171</v>
      </c>
      <c r="C46" s="136" t="s">
        <v>82</v>
      </c>
      <c r="D46" s="103">
        <v>0.25</v>
      </c>
      <c r="E46" s="113">
        <f>D46*$K$9</f>
        <v>303.75</v>
      </c>
      <c r="F46" s="191">
        <v>0.5</v>
      </c>
      <c r="G46" s="165">
        <f t="shared" si="17"/>
        <v>151.875</v>
      </c>
      <c r="H46" s="166">
        <v>1</v>
      </c>
      <c r="I46" s="196">
        <f t="shared" si="18"/>
        <v>151.875</v>
      </c>
      <c r="J46" s="132">
        <f>'12 Est Prof Wage Rate'!$G$38</f>
        <v>74.030166000000008</v>
      </c>
      <c r="K46" s="167">
        <f t="shared" si="19"/>
        <v>11243.331461250002</v>
      </c>
    </row>
    <row r="47" spans="1:11" x14ac:dyDescent="0.3">
      <c r="A47" s="213" t="s">
        <v>185</v>
      </c>
      <c r="B47" s="115" t="s">
        <v>122</v>
      </c>
      <c r="C47" s="136" t="s">
        <v>82</v>
      </c>
      <c r="D47" s="103">
        <v>1</v>
      </c>
      <c r="E47" s="113">
        <f t="shared" ref="E47:E48" si="20">D47*$K$9</f>
        <v>1215</v>
      </c>
      <c r="F47" s="191">
        <v>1</v>
      </c>
      <c r="G47" s="165">
        <f t="shared" si="17"/>
        <v>1215</v>
      </c>
      <c r="H47" s="166">
        <v>1</v>
      </c>
      <c r="I47" s="196">
        <f t="shared" si="18"/>
        <v>1215</v>
      </c>
      <c r="J47" s="132">
        <f>'12 Est Prof Wage Rate'!$G$38</f>
        <v>74.030166000000008</v>
      </c>
      <c r="K47" s="167">
        <f t="shared" si="19"/>
        <v>89946.651690000013</v>
      </c>
    </row>
    <row r="48" spans="1:11" x14ac:dyDescent="0.3">
      <c r="A48" s="213" t="s">
        <v>118</v>
      </c>
      <c r="B48" s="115" t="s">
        <v>281</v>
      </c>
      <c r="C48" s="136" t="s">
        <v>82</v>
      </c>
      <c r="D48" s="103">
        <v>0.01</v>
      </c>
      <c r="E48" s="113">
        <f t="shared" si="20"/>
        <v>12.15</v>
      </c>
      <c r="F48" s="191">
        <v>1</v>
      </c>
      <c r="G48" s="165">
        <f t="shared" si="17"/>
        <v>12.15</v>
      </c>
      <c r="H48" s="166">
        <v>24</v>
      </c>
      <c r="I48" s="196">
        <f t="shared" si="18"/>
        <v>291.60000000000002</v>
      </c>
      <c r="J48" s="132">
        <f>'12 Est Prof Wage Rate'!$G$38</f>
        <v>74.030166000000008</v>
      </c>
      <c r="K48" s="167">
        <f t="shared" ref="K48" si="21">IF((J48*I48)="","",(J48*I48))</f>
        <v>21587.196405600003</v>
      </c>
    </row>
    <row r="49" spans="1:11" x14ac:dyDescent="0.3">
      <c r="A49" s="104" t="s">
        <v>172</v>
      </c>
      <c r="B49" s="115" t="s">
        <v>173</v>
      </c>
      <c r="C49" s="136" t="s">
        <v>120</v>
      </c>
      <c r="D49" s="103">
        <v>1</v>
      </c>
      <c r="E49" s="113">
        <f>D49*$I$9</f>
        <v>942</v>
      </c>
      <c r="F49" s="191">
        <v>1</v>
      </c>
      <c r="G49" s="165">
        <f t="shared" si="17"/>
        <v>942</v>
      </c>
      <c r="H49" s="166">
        <v>0.25</v>
      </c>
      <c r="I49" s="196">
        <f t="shared" si="18"/>
        <v>235.5</v>
      </c>
      <c r="J49" s="132">
        <f>'12 Est Prof Wage Rate'!$G$38</f>
        <v>74.030166000000008</v>
      </c>
      <c r="K49" s="167">
        <f t="shared" si="19"/>
        <v>17434.104093000002</v>
      </c>
    </row>
    <row r="50" spans="1:11" x14ac:dyDescent="0.3">
      <c r="A50" s="104" t="s">
        <v>197</v>
      </c>
      <c r="B50" s="115" t="s">
        <v>174</v>
      </c>
      <c r="C50" s="136" t="s">
        <v>120</v>
      </c>
      <c r="D50" s="103">
        <v>1</v>
      </c>
      <c r="E50" s="113">
        <f>D50*$J$9</f>
        <v>273</v>
      </c>
      <c r="F50" s="191">
        <v>1</v>
      </c>
      <c r="G50" s="165">
        <f t="shared" si="17"/>
        <v>273</v>
      </c>
      <c r="H50" s="166">
        <v>0.25</v>
      </c>
      <c r="I50" s="196">
        <f t="shared" si="18"/>
        <v>68.25</v>
      </c>
      <c r="J50" s="132">
        <f>'12 Est Prof Wage Rate'!$G$38</f>
        <v>74.030166000000008</v>
      </c>
      <c r="K50" s="167">
        <f t="shared" si="19"/>
        <v>5052.5588295000007</v>
      </c>
    </row>
    <row r="51" spans="1:11" x14ac:dyDescent="0.3">
      <c r="A51" s="104" t="s">
        <v>164</v>
      </c>
      <c r="B51" s="115" t="s">
        <v>278</v>
      </c>
      <c r="C51" s="136" t="s">
        <v>82</v>
      </c>
      <c r="D51" s="103">
        <v>1</v>
      </c>
      <c r="E51" s="113">
        <f>$K$9*D51</f>
        <v>1215</v>
      </c>
      <c r="F51" s="191">
        <v>2</v>
      </c>
      <c r="G51" s="165">
        <f t="shared" si="17"/>
        <v>2430</v>
      </c>
      <c r="H51" s="166">
        <v>2</v>
      </c>
      <c r="I51" s="196">
        <f t="shared" si="18"/>
        <v>4860</v>
      </c>
      <c r="J51" s="132">
        <f>'12 Est Prof Wage Rate'!$G$38</f>
        <v>74.030166000000008</v>
      </c>
      <c r="K51" s="167">
        <f t="shared" ref="K51:K52" si="22">IF((J51*I51)="","",(J51*I51))</f>
        <v>359786.60676000005</v>
      </c>
    </row>
    <row r="52" spans="1:11" x14ac:dyDescent="0.3">
      <c r="A52" s="104" t="s">
        <v>246</v>
      </c>
      <c r="B52" s="115" t="s">
        <v>165</v>
      </c>
      <c r="C52" s="136" t="s">
        <v>82</v>
      </c>
      <c r="D52" s="103">
        <v>1</v>
      </c>
      <c r="E52" s="113">
        <f>$K$9*D52</f>
        <v>1215</v>
      </c>
      <c r="F52" s="191">
        <v>2</v>
      </c>
      <c r="G52" s="165">
        <f>E52*F52</f>
        <v>2430</v>
      </c>
      <c r="H52" s="166">
        <v>2</v>
      </c>
      <c r="I52" s="196">
        <f t="shared" si="18"/>
        <v>4860</v>
      </c>
      <c r="J52" s="190">
        <f>'12 Est Prof Wage Rate'!$G$38</f>
        <v>74.030166000000008</v>
      </c>
      <c r="K52" s="167">
        <f t="shared" si="22"/>
        <v>359786.60676000005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C7A1-6DC7-4F01-B9D6-1B77DD97324C}">
  <sheetPr codeName="Sheet6">
    <tabColor theme="9" tint="0.79998168889431442"/>
    <pageSetUpPr fitToPage="1"/>
  </sheetPr>
  <dimension ref="A1:K27"/>
  <sheetViews>
    <sheetView zoomScaleNormal="100" workbookViewId="0">
      <pane ySplit="14" topLeftCell="A18" activePane="bottomLeft" state="frozen"/>
      <selection activeCell="B24" sqref="B24"/>
      <selection pane="bottomLeft" activeCell="B11" sqref="B11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2.5429687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199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4"/>
      <c r="B8" s="3"/>
      <c r="C8" s="2" t="s">
        <v>134</v>
      </c>
      <c r="D8" s="15" t="s">
        <v>135</v>
      </c>
      <c r="E8" s="2" t="s">
        <v>133</v>
      </c>
      <c r="F8" s="189"/>
      <c r="G8" s="5"/>
      <c r="H8" s="3"/>
      <c r="I8" s="2" t="s">
        <v>134</v>
      </c>
      <c r="J8" s="15" t="s">
        <v>135</v>
      </c>
      <c r="K8" s="2" t="s">
        <v>133</v>
      </c>
    </row>
    <row r="9" spans="1:11" x14ac:dyDescent="0.3">
      <c r="A9" s="26" t="s">
        <v>1</v>
      </c>
      <c r="B9" s="3"/>
      <c r="C9" s="182">
        <f>'12 BHCollection RES-EEI 80&gt;&lt;200'!C9</f>
        <v>1028</v>
      </c>
      <c r="D9" s="182">
        <f>'12 BHCollection RES-EEI 80&gt;&lt;200'!D9</f>
        <v>298</v>
      </c>
      <c r="E9" s="182">
        <f>SUM(C9:D9)</f>
        <v>1326</v>
      </c>
      <c r="F9" s="40"/>
      <c r="G9" s="1"/>
      <c r="H9" s="134" t="s">
        <v>2</v>
      </c>
      <c r="I9" s="182">
        <f>'12 BHCollection RES-EEI 80&gt;&lt;200'!I9</f>
        <v>942</v>
      </c>
      <c r="J9" s="182">
        <f>'12 BHCollection RES-EEI 80&gt;&lt;200'!J9</f>
        <v>273</v>
      </c>
      <c r="K9" s="182">
        <f>SUM(I9:J9)</f>
        <v>1215</v>
      </c>
    </row>
    <row r="10" spans="1:11" x14ac:dyDescent="0.3">
      <c r="A10" s="26" t="s">
        <v>3</v>
      </c>
      <c r="B10" s="3"/>
      <c r="C10" s="192"/>
      <c r="D10" s="192"/>
      <c r="E10" s="108">
        <f>I12/G12</f>
        <v>0.75535693823765326</v>
      </c>
      <c r="F10" s="43"/>
      <c r="G10" s="1"/>
      <c r="H10" s="43"/>
      <c r="I10" s="193"/>
      <c r="J10" s="43" t="s">
        <v>4</v>
      </c>
      <c r="K10" s="111">
        <f>G12/E9</f>
        <v>9.872171945701357</v>
      </c>
    </row>
    <row r="11" spans="1:11" x14ac:dyDescent="0.3">
      <c r="A11" s="26"/>
      <c r="B11" s="3"/>
      <c r="C11" s="192"/>
      <c r="D11" s="192"/>
      <c r="E11" s="192"/>
      <c r="F11" s="43"/>
      <c r="G11" s="1"/>
      <c r="H11" s="43"/>
      <c r="I11" s="193"/>
      <c r="J11" s="193"/>
      <c r="K11" s="193"/>
    </row>
    <row r="12" spans="1:11" x14ac:dyDescent="0.3">
      <c r="A12" s="26" t="s">
        <v>5</v>
      </c>
      <c r="B12" s="3"/>
      <c r="C12" s="2"/>
      <c r="D12" s="15"/>
      <c r="E12" s="3"/>
      <c r="F12" s="43" t="s">
        <v>6</v>
      </c>
      <c r="G12" s="110">
        <f>SUM(G15:G27)</f>
        <v>13090.5</v>
      </c>
      <c r="H12" s="43"/>
      <c r="I12" s="110">
        <f>SUM(I15:I27)</f>
        <v>9888</v>
      </c>
      <c r="J12" s="42"/>
      <c r="K12" s="109">
        <f>SUM(K15:K27)</f>
        <v>732010.28140800004</v>
      </c>
    </row>
    <row r="13" spans="1:11" x14ac:dyDescent="0.3">
      <c r="A13" s="158" t="s">
        <v>7</v>
      </c>
      <c r="B13" s="159" t="s">
        <v>8</v>
      </c>
      <c r="C13" s="159" t="s">
        <v>9</v>
      </c>
      <c r="D13" s="159" t="s">
        <v>10</v>
      </c>
      <c r="E13" s="160" t="s">
        <v>11</v>
      </c>
      <c r="F13" s="161" t="s">
        <v>12</v>
      </c>
      <c r="G13" s="160" t="s">
        <v>13</v>
      </c>
      <c r="H13" s="162" t="s">
        <v>14</v>
      </c>
      <c r="I13" s="163" t="s">
        <v>15</v>
      </c>
      <c r="J13" s="164" t="s">
        <v>16</v>
      </c>
      <c r="K13" s="164" t="s">
        <v>17</v>
      </c>
    </row>
    <row r="14" spans="1:11" ht="52" x14ac:dyDescent="0.3">
      <c r="A14" s="50" t="s">
        <v>78</v>
      </c>
      <c r="B14" s="51" t="s">
        <v>18</v>
      </c>
      <c r="C14" s="51" t="s">
        <v>19</v>
      </c>
      <c r="D14" s="52" t="s">
        <v>20</v>
      </c>
      <c r="E14" s="112" t="s">
        <v>21</v>
      </c>
      <c r="F14" s="51" t="s">
        <v>22</v>
      </c>
      <c r="G14" s="53" t="s">
        <v>23</v>
      </c>
      <c r="H14" s="51" t="s">
        <v>123</v>
      </c>
      <c r="I14" s="54" t="s">
        <v>24</v>
      </c>
      <c r="J14" s="55" t="s">
        <v>25</v>
      </c>
      <c r="K14" s="56" t="s">
        <v>26</v>
      </c>
    </row>
    <row r="15" spans="1:11" x14ac:dyDescent="0.3">
      <c r="A15" s="117" t="s">
        <v>27</v>
      </c>
      <c r="B15" s="118"/>
      <c r="C15" s="119"/>
      <c r="D15" s="120"/>
      <c r="E15" s="121"/>
      <c r="F15" s="121"/>
      <c r="G15" s="122"/>
      <c r="H15" s="123"/>
      <c r="I15" s="197"/>
      <c r="J15" s="125"/>
      <c r="K15" s="126"/>
    </row>
    <row r="16" spans="1:11" ht="26" x14ac:dyDescent="0.3">
      <c r="A16" s="104" t="s">
        <v>190</v>
      </c>
      <c r="B16" s="115" t="s">
        <v>87</v>
      </c>
      <c r="C16" s="136" t="s">
        <v>284</v>
      </c>
      <c r="D16" s="103">
        <v>1</v>
      </c>
      <c r="E16" s="113">
        <f t="shared" ref="E16:E18" si="0">D16*$E$9</f>
        <v>1326</v>
      </c>
      <c r="F16" s="191">
        <v>1</v>
      </c>
      <c r="G16" s="165">
        <f t="shared" ref="G16:G27" si="1">E16*F16</f>
        <v>1326</v>
      </c>
      <c r="H16" s="166">
        <v>1</v>
      </c>
      <c r="I16" s="196">
        <f t="shared" ref="I16:I18" si="2">IF((H16*G16)="","",(H16*G16))</f>
        <v>1326</v>
      </c>
      <c r="J16" s="132">
        <f>'12 Est Prof Wage Rate'!$G$38</f>
        <v>74.030166000000008</v>
      </c>
      <c r="K16" s="167">
        <f t="shared" ref="K16:K18" si="3">IF((J16*I16)="","",(J16*I16))</f>
        <v>98164.00011600001</v>
      </c>
    </row>
    <row r="17" spans="1:11" ht="26" x14ac:dyDescent="0.3">
      <c r="A17" s="104" t="s">
        <v>191</v>
      </c>
      <c r="B17" s="115" t="s">
        <v>139</v>
      </c>
      <c r="C17" s="136" t="s">
        <v>285</v>
      </c>
      <c r="D17" s="103">
        <v>1</v>
      </c>
      <c r="E17" s="113">
        <f t="shared" si="0"/>
        <v>1326</v>
      </c>
      <c r="F17" s="191">
        <v>1</v>
      </c>
      <c r="G17" s="165">
        <f t="shared" si="1"/>
        <v>1326</v>
      </c>
      <c r="H17" s="166">
        <v>3</v>
      </c>
      <c r="I17" s="196">
        <f t="shared" si="2"/>
        <v>3978</v>
      </c>
      <c r="J17" s="132">
        <f>'12 Est Prof Wage Rate'!$G$38</f>
        <v>74.030166000000008</v>
      </c>
      <c r="K17" s="167">
        <f t="shared" si="3"/>
        <v>294492.00034800003</v>
      </c>
    </row>
    <row r="18" spans="1:11" ht="26" x14ac:dyDescent="0.3">
      <c r="A18" s="104" t="s">
        <v>193</v>
      </c>
      <c r="B18" s="115" t="s">
        <v>140</v>
      </c>
      <c r="C18" s="136" t="s">
        <v>286</v>
      </c>
      <c r="D18" s="103">
        <v>1</v>
      </c>
      <c r="E18" s="113">
        <f t="shared" si="0"/>
        <v>1326</v>
      </c>
      <c r="F18" s="191">
        <v>1</v>
      </c>
      <c r="G18" s="165">
        <f t="shared" si="1"/>
        <v>1326</v>
      </c>
      <c r="H18" s="166">
        <v>0.25</v>
      </c>
      <c r="I18" s="196">
        <f t="shared" si="2"/>
        <v>331.5</v>
      </c>
      <c r="J18" s="132">
        <f>'12 Est Prof Wage Rate'!$G$38</f>
        <v>74.030166000000008</v>
      </c>
      <c r="K18" s="167">
        <f t="shared" si="3"/>
        <v>24541.000029000003</v>
      </c>
    </row>
    <row r="19" spans="1:11" x14ac:dyDescent="0.3">
      <c r="A19" s="117" t="s">
        <v>92</v>
      </c>
      <c r="B19" s="118"/>
      <c r="C19" s="119"/>
      <c r="D19" s="120"/>
      <c r="E19" s="121"/>
      <c r="F19" s="121"/>
      <c r="G19" s="122"/>
      <c r="H19" s="123"/>
      <c r="I19" s="197"/>
      <c r="J19" s="125"/>
      <c r="K19" s="126"/>
    </row>
    <row r="20" spans="1:11" ht="39" x14ac:dyDescent="0.3">
      <c r="A20" s="136" t="s">
        <v>205</v>
      </c>
      <c r="B20" s="115" t="s">
        <v>182</v>
      </c>
      <c r="C20" s="136" t="s">
        <v>287</v>
      </c>
      <c r="D20" s="103">
        <v>0.5</v>
      </c>
      <c r="E20" s="113">
        <f t="shared" ref="E20:E22" si="4">D20*$K$9</f>
        <v>607.5</v>
      </c>
      <c r="F20" s="191">
        <v>1</v>
      </c>
      <c r="G20" s="165">
        <f t="shared" ref="G20:G22" si="5">E20*F20</f>
        <v>607.5</v>
      </c>
      <c r="H20" s="166">
        <v>0.25</v>
      </c>
      <c r="I20" s="196">
        <f t="shared" ref="I20:I22" si="6">IF((H20*G20)="","",(H20*G20))</f>
        <v>151.875</v>
      </c>
      <c r="J20" s="132">
        <f>'12 Est Prof Wage Rate'!$G$38</f>
        <v>74.030166000000008</v>
      </c>
      <c r="K20" s="167">
        <f t="shared" ref="K20:K22" si="7">IF((J20*I20)="","",(J20*I20))</f>
        <v>11243.331461250002</v>
      </c>
    </row>
    <row r="21" spans="1:11" ht="26" x14ac:dyDescent="0.3">
      <c r="A21" s="136" t="s">
        <v>275</v>
      </c>
      <c r="B21" s="115" t="s">
        <v>156</v>
      </c>
      <c r="C21" s="136" t="s">
        <v>273</v>
      </c>
      <c r="D21" s="103">
        <v>0.5</v>
      </c>
      <c r="E21" s="113">
        <f t="shared" si="4"/>
        <v>607.5</v>
      </c>
      <c r="F21" s="191">
        <v>1</v>
      </c>
      <c r="G21" s="165">
        <f t="shared" si="5"/>
        <v>607.5</v>
      </c>
      <c r="H21" s="166">
        <v>0.25</v>
      </c>
      <c r="I21" s="196">
        <f t="shared" si="6"/>
        <v>151.875</v>
      </c>
      <c r="J21" s="132">
        <f>'12 Est Prof Wage Rate'!$G$38</f>
        <v>74.030166000000008</v>
      </c>
      <c r="K21" s="167">
        <f t="shared" si="7"/>
        <v>11243.331461250002</v>
      </c>
    </row>
    <row r="22" spans="1:11" ht="26" x14ac:dyDescent="0.3">
      <c r="A22" s="136" t="s">
        <v>275</v>
      </c>
      <c r="B22" s="115" t="s">
        <v>157</v>
      </c>
      <c r="C22" s="136" t="s">
        <v>271</v>
      </c>
      <c r="D22" s="103">
        <v>0.5</v>
      </c>
      <c r="E22" s="113">
        <f t="shared" si="4"/>
        <v>607.5</v>
      </c>
      <c r="F22" s="191">
        <v>1</v>
      </c>
      <c r="G22" s="165">
        <f t="shared" si="5"/>
        <v>607.5</v>
      </c>
      <c r="H22" s="166">
        <v>1</v>
      </c>
      <c r="I22" s="196">
        <f t="shared" si="6"/>
        <v>607.5</v>
      </c>
      <c r="J22" s="132">
        <f>'12 Est Prof Wage Rate'!$G$38</f>
        <v>74.030166000000008</v>
      </c>
      <c r="K22" s="167">
        <f t="shared" si="7"/>
        <v>44973.325845000007</v>
      </c>
    </row>
    <row r="23" spans="1:11" ht="65" x14ac:dyDescent="0.3">
      <c r="A23" s="136" t="s">
        <v>95</v>
      </c>
      <c r="B23" s="115" t="s">
        <v>96</v>
      </c>
      <c r="C23" s="136" t="s">
        <v>288</v>
      </c>
      <c r="D23" s="103">
        <v>1</v>
      </c>
      <c r="E23" s="113">
        <f t="shared" ref="E23" si="8">D23*$K$9</f>
        <v>1215</v>
      </c>
      <c r="F23" s="191">
        <v>1</v>
      </c>
      <c r="G23" s="165">
        <f t="shared" ref="G23" si="9">E23*F23</f>
        <v>1215</v>
      </c>
      <c r="H23" s="166">
        <v>0.25</v>
      </c>
      <c r="I23" s="196">
        <f t="shared" ref="I23" si="10">IF((H23*G23)="","",(H23*G23))</f>
        <v>303.75</v>
      </c>
      <c r="J23" s="132">
        <f>'12 Est Prof Wage Rate'!$G$38</f>
        <v>74.030166000000008</v>
      </c>
      <c r="K23" s="167">
        <f t="shared" ref="K23" si="11">IF((J23*I23)="","",(J23*I23))</f>
        <v>22486.662922500003</v>
      </c>
    </row>
    <row r="24" spans="1:11" ht="26" x14ac:dyDescent="0.3">
      <c r="A24" s="136" t="s">
        <v>265</v>
      </c>
      <c r="B24" s="115" t="s">
        <v>102</v>
      </c>
      <c r="C24" s="136" t="s">
        <v>289</v>
      </c>
      <c r="D24" s="103">
        <v>1</v>
      </c>
      <c r="E24" s="113">
        <f t="shared" ref="E24:E27" si="12">D24*$K$9</f>
        <v>1215</v>
      </c>
      <c r="F24" s="191">
        <v>1</v>
      </c>
      <c r="G24" s="165">
        <f t="shared" si="1"/>
        <v>1215</v>
      </c>
      <c r="H24" s="166">
        <v>0.25</v>
      </c>
      <c r="I24" s="196">
        <f t="shared" ref="I24:I27" si="13">IF((H24*G24)="","",(H24*G24))</f>
        <v>303.75</v>
      </c>
      <c r="J24" s="132">
        <f>'12 Est Prof Wage Rate'!$G$38</f>
        <v>74.030166000000008</v>
      </c>
      <c r="K24" s="167">
        <f t="shared" ref="K24:K27" si="14">IF((J24*I24)="","",(J24*I24))</f>
        <v>22486.662922500003</v>
      </c>
    </row>
    <row r="25" spans="1:11" ht="39" x14ac:dyDescent="0.3">
      <c r="A25" s="136" t="s">
        <v>101</v>
      </c>
      <c r="B25" s="115" t="s">
        <v>152</v>
      </c>
      <c r="C25" s="136" t="s">
        <v>267</v>
      </c>
      <c r="D25" s="103">
        <v>1</v>
      </c>
      <c r="E25" s="113">
        <f t="shared" si="12"/>
        <v>1215</v>
      </c>
      <c r="F25" s="191">
        <v>1</v>
      </c>
      <c r="G25" s="165">
        <f t="shared" si="1"/>
        <v>1215</v>
      </c>
      <c r="H25" s="166">
        <v>0.25</v>
      </c>
      <c r="I25" s="196">
        <f t="shared" si="13"/>
        <v>303.75</v>
      </c>
      <c r="J25" s="132">
        <f>'12 Est Prof Wage Rate'!$G$38</f>
        <v>74.030166000000008</v>
      </c>
      <c r="K25" s="167">
        <f t="shared" si="14"/>
        <v>22486.662922500003</v>
      </c>
    </row>
    <row r="26" spans="1:11" ht="26" x14ac:dyDescent="0.3">
      <c r="A26" s="136" t="s">
        <v>112</v>
      </c>
      <c r="B26" s="115" t="s">
        <v>113</v>
      </c>
      <c r="C26" s="136" t="s">
        <v>290</v>
      </c>
      <c r="D26" s="103">
        <v>1</v>
      </c>
      <c r="E26" s="113">
        <f t="shared" si="12"/>
        <v>1215</v>
      </c>
      <c r="F26" s="191">
        <v>2</v>
      </c>
      <c r="G26" s="165">
        <f t="shared" si="1"/>
        <v>2430</v>
      </c>
      <c r="H26" s="166">
        <v>0.5</v>
      </c>
      <c r="I26" s="196">
        <f t="shared" si="13"/>
        <v>1215</v>
      </c>
      <c r="J26" s="132">
        <f>'12 Est Prof Wage Rate'!$G$38</f>
        <v>74.030166000000008</v>
      </c>
      <c r="K26" s="167">
        <f t="shared" si="14"/>
        <v>89946.651690000013</v>
      </c>
    </row>
    <row r="27" spans="1:11" ht="26" x14ac:dyDescent="0.3">
      <c r="A27" s="136" t="s">
        <v>168</v>
      </c>
      <c r="B27" s="115" t="s">
        <v>169</v>
      </c>
      <c r="C27" s="136" t="s">
        <v>291</v>
      </c>
      <c r="D27" s="103">
        <v>1</v>
      </c>
      <c r="E27" s="113">
        <f t="shared" si="12"/>
        <v>1215</v>
      </c>
      <c r="F27" s="191">
        <v>1</v>
      </c>
      <c r="G27" s="165">
        <f t="shared" si="1"/>
        <v>1215</v>
      </c>
      <c r="H27" s="166">
        <v>1</v>
      </c>
      <c r="I27" s="196">
        <f t="shared" si="13"/>
        <v>1215</v>
      </c>
      <c r="J27" s="190">
        <f>'12 Est Prof Wage Rate'!$G$38</f>
        <v>74.030166000000008</v>
      </c>
      <c r="K27" s="167">
        <f t="shared" si="14"/>
        <v>89946.651690000013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C00D-33B1-46FE-BB2E-383869CD3358}">
  <sheetPr codeName="Sheet7">
    <tabColor theme="9" tint="0.79998168889431442"/>
    <pageSetUpPr fitToPage="1"/>
  </sheetPr>
  <dimension ref="A1:K53"/>
  <sheetViews>
    <sheetView zoomScaleNormal="100" workbookViewId="0">
      <pane ySplit="14" topLeftCell="A18" activePane="bottomLeft" state="frozen"/>
      <selection activeCell="B24" sqref="B24"/>
      <selection pane="bottomLeft" activeCell="H50" sqref="H50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2.5429687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198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4"/>
      <c r="B8" s="3"/>
      <c r="C8" s="2" t="s">
        <v>134</v>
      </c>
      <c r="D8" s="15" t="s">
        <v>135</v>
      </c>
      <c r="E8" s="2" t="s">
        <v>133</v>
      </c>
      <c r="F8" s="189"/>
      <c r="G8" s="5"/>
      <c r="H8" s="3"/>
      <c r="I8" s="2" t="s">
        <v>134</v>
      </c>
      <c r="J8" s="15" t="s">
        <v>135</v>
      </c>
      <c r="K8" s="2" t="s">
        <v>133</v>
      </c>
    </row>
    <row r="9" spans="1:11" x14ac:dyDescent="0.3">
      <c r="A9" s="26" t="s">
        <v>1</v>
      </c>
      <c r="B9" s="3"/>
      <c r="C9" s="155">
        <v>1470</v>
      </c>
      <c r="D9" s="155">
        <v>348</v>
      </c>
      <c r="E9" s="182">
        <f>SUM(C9:D9)</f>
        <v>1818</v>
      </c>
      <c r="F9" s="40"/>
      <c r="G9" s="1"/>
      <c r="H9" s="134" t="s">
        <v>2</v>
      </c>
      <c r="I9" s="211">
        <v>1347</v>
      </c>
      <c r="J9" s="211">
        <v>319</v>
      </c>
      <c r="K9" s="182">
        <f>SUM(I9:J9)</f>
        <v>1666</v>
      </c>
    </row>
    <row r="10" spans="1:11" x14ac:dyDescent="0.3">
      <c r="A10" s="26" t="s">
        <v>3</v>
      </c>
      <c r="B10" s="3"/>
      <c r="C10" s="192"/>
      <c r="D10" s="192"/>
      <c r="E10" s="108">
        <f>I12/G12</f>
        <v>3.6577120333104052</v>
      </c>
      <c r="F10" s="43"/>
      <c r="G10" s="1"/>
      <c r="H10" s="43"/>
      <c r="I10" s="193"/>
      <c r="J10" s="43" t="s">
        <v>4</v>
      </c>
      <c r="K10" s="111">
        <f>G12/E9</f>
        <v>20.927926292629262</v>
      </c>
    </row>
    <row r="11" spans="1:11" x14ac:dyDescent="0.3">
      <c r="A11" s="26"/>
      <c r="B11" s="3"/>
      <c r="C11" s="192"/>
      <c r="D11" s="192"/>
      <c r="E11" s="192"/>
      <c r="F11" s="43"/>
      <c r="G11" s="1"/>
      <c r="H11" s="43"/>
      <c r="I11" s="193"/>
      <c r="J11" s="193"/>
      <c r="K11" s="193"/>
    </row>
    <row r="12" spans="1:11" x14ac:dyDescent="0.3">
      <c r="A12" s="26" t="s">
        <v>5</v>
      </c>
      <c r="B12" s="3"/>
      <c r="C12" s="2"/>
      <c r="D12" s="15"/>
      <c r="E12" s="3"/>
      <c r="F12" s="43" t="s">
        <v>6</v>
      </c>
      <c r="G12" s="110">
        <f>SUM(G15:G53)</f>
        <v>38046.97</v>
      </c>
      <c r="H12" s="43"/>
      <c r="I12" s="110">
        <f>SUM(I15:I53)</f>
        <v>139164.85999999999</v>
      </c>
      <c r="J12" s="42"/>
      <c r="K12" s="110">
        <f>SUM(K15:K53)</f>
        <v>10302397.68716676</v>
      </c>
    </row>
    <row r="13" spans="1:11" x14ac:dyDescent="0.3">
      <c r="A13" s="158" t="s">
        <v>7</v>
      </c>
      <c r="B13" s="159" t="s">
        <v>8</v>
      </c>
      <c r="C13" s="159" t="s">
        <v>9</v>
      </c>
      <c r="D13" s="159" t="s">
        <v>10</v>
      </c>
      <c r="E13" s="160" t="s">
        <v>11</v>
      </c>
      <c r="F13" s="161" t="s">
        <v>12</v>
      </c>
      <c r="G13" s="160" t="s">
        <v>13</v>
      </c>
      <c r="H13" s="162" t="s">
        <v>14</v>
      </c>
      <c r="I13" s="163" t="s">
        <v>15</v>
      </c>
      <c r="J13" s="164" t="s">
        <v>16</v>
      </c>
      <c r="K13" s="164" t="s">
        <v>17</v>
      </c>
    </row>
    <row r="14" spans="1:11" ht="52" x14ac:dyDescent="0.3">
      <c r="A14" s="50" t="s">
        <v>78</v>
      </c>
      <c r="B14" s="51" t="s">
        <v>18</v>
      </c>
      <c r="C14" s="51" t="s">
        <v>19</v>
      </c>
      <c r="D14" s="52" t="s">
        <v>20</v>
      </c>
      <c r="E14" s="112" t="s">
        <v>21</v>
      </c>
      <c r="F14" s="51" t="s">
        <v>22</v>
      </c>
      <c r="G14" s="53" t="s">
        <v>23</v>
      </c>
      <c r="H14" s="51" t="s">
        <v>123</v>
      </c>
      <c r="I14" s="54" t="s">
        <v>24</v>
      </c>
      <c r="J14" s="55" t="s">
        <v>25</v>
      </c>
      <c r="K14" s="56" t="s">
        <v>26</v>
      </c>
    </row>
    <row r="15" spans="1:11" x14ac:dyDescent="0.3">
      <c r="A15" s="117" t="s">
        <v>79</v>
      </c>
      <c r="B15" s="118"/>
      <c r="C15" s="119"/>
      <c r="D15" s="120"/>
      <c r="E15" s="121"/>
      <c r="F15" s="121"/>
      <c r="G15" s="122"/>
      <c r="H15" s="123"/>
      <c r="I15" s="124"/>
      <c r="J15" s="125"/>
      <c r="K15" s="126"/>
    </row>
    <row r="16" spans="1:11" ht="39.75" customHeight="1" x14ac:dyDescent="0.3">
      <c r="A16" s="104">
        <v>105</v>
      </c>
      <c r="B16" s="115" t="s">
        <v>81</v>
      </c>
      <c r="C16" s="104" t="s">
        <v>82</v>
      </c>
      <c r="D16" s="198">
        <v>5.0000000000000001E-3</v>
      </c>
      <c r="E16" s="113">
        <f t="shared" ref="E16:E17" si="0">D16*$E$9</f>
        <v>9.09</v>
      </c>
      <c r="F16" s="191">
        <v>1</v>
      </c>
      <c r="G16" s="165">
        <f t="shared" ref="G16:G17" si="1">E16*F16</f>
        <v>9.09</v>
      </c>
      <c r="H16" s="166">
        <v>12</v>
      </c>
      <c r="I16" s="196">
        <f t="shared" ref="I16:I17" si="2">IF((H16*G16)="","",(H16*G16))</f>
        <v>109.08</v>
      </c>
      <c r="J16" s="132">
        <f>'12 Est Prof Wage Rate'!$G$38</f>
        <v>74.030166000000008</v>
      </c>
      <c r="K16" s="167">
        <f t="shared" ref="K16:K17" si="3">IF((J16*I16)="","",(J16*I16))</f>
        <v>8075.2105072800005</v>
      </c>
    </row>
    <row r="17" spans="1:11" ht="21.75" customHeight="1" x14ac:dyDescent="0.3">
      <c r="A17" s="104" t="s">
        <v>80</v>
      </c>
      <c r="B17" s="115" t="s">
        <v>83</v>
      </c>
      <c r="C17" s="104" t="s">
        <v>82</v>
      </c>
      <c r="D17" s="198">
        <v>5.0000000000000001E-3</v>
      </c>
      <c r="E17" s="113">
        <f t="shared" si="0"/>
        <v>9.09</v>
      </c>
      <c r="F17" s="191">
        <v>1</v>
      </c>
      <c r="G17" s="165">
        <f t="shared" si="1"/>
        <v>9.09</v>
      </c>
      <c r="H17" s="166">
        <v>1</v>
      </c>
      <c r="I17" s="196">
        <f t="shared" si="2"/>
        <v>9.09</v>
      </c>
      <c r="J17" s="132">
        <f>'12 Est Prof Wage Rate'!$G$38</f>
        <v>74.030166000000008</v>
      </c>
      <c r="K17" s="167">
        <f t="shared" si="3"/>
        <v>672.93420894000008</v>
      </c>
    </row>
    <row r="18" spans="1:11" x14ac:dyDescent="0.3">
      <c r="A18" s="117" t="s">
        <v>27</v>
      </c>
      <c r="B18" s="118"/>
      <c r="C18" s="119"/>
      <c r="D18" s="120"/>
      <c r="E18" s="121"/>
      <c r="F18" s="121"/>
      <c r="G18" s="122"/>
      <c r="H18" s="123"/>
      <c r="I18" s="197"/>
      <c r="J18" s="125"/>
      <c r="K18" s="126"/>
    </row>
    <row r="19" spans="1:11" x14ac:dyDescent="0.3">
      <c r="A19" s="104" t="s">
        <v>84</v>
      </c>
      <c r="B19" s="115" t="s">
        <v>85</v>
      </c>
      <c r="C19" s="104" t="s">
        <v>82</v>
      </c>
      <c r="D19" s="103">
        <v>0.01</v>
      </c>
      <c r="E19" s="113">
        <f t="shared" ref="E19:E23" si="4">D19*$E$9</f>
        <v>18.18</v>
      </c>
      <c r="F19" s="191">
        <v>1</v>
      </c>
      <c r="G19" s="165">
        <f t="shared" ref="G19:G44" si="5">E19*F19</f>
        <v>18.18</v>
      </c>
      <c r="H19" s="166">
        <v>0.5</v>
      </c>
      <c r="I19" s="196">
        <f t="shared" ref="I19:I24" si="6">IF((H19*G19)="","",(H19*G19))</f>
        <v>9.09</v>
      </c>
      <c r="J19" s="132">
        <f>'12 Est Prof Wage Rate'!$G$38</f>
        <v>74.030166000000008</v>
      </c>
      <c r="K19" s="167">
        <f t="shared" ref="K19:K24" si="7">IF((J19*I19)="","",(J19*I19))</f>
        <v>672.93420894000008</v>
      </c>
    </row>
    <row r="20" spans="1:11" x14ac:dyDescent="0.3">
      <c r="A20" s="104" t="s">
        <v>251</v>
      </c>
      <c r="B20" s="115" t="s">
        <v>249</v>
      </c>
      <c r="C20" s="104" t="s">
        <v>82</v>
      </c>
      <c r="D20" s="103">
        <v>1</v>
      </c>
      <c r="E20" s="113">
        <f t="shared" si="4"/>
        <v>1818</v>
      </c>
      <c r="F20" s="191">
        <v>1</v>
      </c>
      <c r="G20" s="165">
        <f t="shared" si="5"/>
        <v>1818</v>
      </c>
      <c r="H20" s="166">
        <v>9.5</v>
      </c>
      <c r="I20" s="196">
        <f t="shared" si="6"/>
        <v>17271</v>
      </c>
      <c r="J20" s="132">
        <f>'12 Est Prof Wage Rate'!$G$38</f>
        <v>74.030166000000008</v>
      </c>
      <c r="K20" s="167">
        <f t="shared" si="7"/>
        <v>1278574.9969860001</v>
      </c>
    </row>
    <row r="21" spans="1:11" x14ac:dyDescent="0.3">
      <c r="A21" s="104" t="s">
        <v>136</v>
      </c>
      <c r="B21" s="115" t="s">
        <v>142</v>
      </c>
      <c r="C21" s="136" t="s">
        <v>82</v>
      </c>
      <c r="D21" s="103">
        <v>0.04</v>
      </c>
      <c r="E21" s="113">
        <f>D21*$C$9</f>
        <v>58.800000000000004</v>
      </c>
      <c r="F21" s="191">
        <v>1</v>
      </c>
      <c r="G21" s="165">
        <f t="shared" si="5"/>
        <v>58.800000000000004</v>
      </c>
      <c r="H21" s="166">
        <v>40</v>
      </c>
      <c r="I21" s="196">
        <f t="shared" si="6"/>
        <v>2352</v>
      </c>
      <c r="J21" s="132">
        <f>'12 Est Prof Wage Rate'!$G$38</f>
        <v>74.030166000000008</v>
      </c>
      <c r="K21" s="167">
        <f t="shared" si="7"/>
        <v>174118.95043200001</v>
      </c>
    </row>
    <row r="22" spans="1:11" ht="39" x14ac:dyDescent="0.3">
      <c r="A22" s="136" t="s">
        <v>189</v>
      </c>
      <c r="B22" s="115" t="s">
        <v>207</v>
      </c>
      <c r="C22" s="136" t="s">
        <v>200</v>
      </c>
      <c r="D22" s="103">
        <v>1</v>
      </c>
      <c r="E22" s="113">
        <f t="shared" si="4"/>
        <v>1818</v>
      </c>
      <c r="F22" s="191">
        <v>1</v>
      </c>
      <c r="G22" s="165">
        <f t="shared" si="5"/>
        <v>1818</v>
      </c>
      <c r="H22" s="166">
        <v>30</v>
      </c>
      <c r="I22" s="196">
        <f t="shared" si="6"/>
        <v>54540</v>
      </c>
      <c r="J22" s="132">
        <f>'12 Est Prof Wage Rate'!$G$38</f>
        <v>74.030166000000008</v>
      </c>
      <c r="K22" s="167">
        <f t="shared" si="7"/>
        <v>4037605.2536400002</v>
      </c>
    </row>
    <row r="23" spans="1:11" x14ac:dyDescent="0.3">
      <c r="A23" s="104" t="s">
        <v>192</v>
      </c>
      <c r="B23" s="115" t="s">
        <v>258</v>
      </c>
      <c r="C23" s="136" t="s">
        <v>82</v>
      </c>
      <c r="D23" s="103">
        <v>1</v>
      </c>
      <c r="E23" s="113">
        <f t="shared" si="4"/>
        <v>1818</v>
      </c>
      <c r="F23" s="191">
        <v>1</v>
      </c>
      <c r="G23" s="165">
        <f t="shared" si="5"/>
        <v>1818</v>
      </c>
      <c r="H23" s="166">
        <v>6</v>
      </c>
      <c r="I23" s="196">
        <f t="shared" si="6"/>
        <v>10908</v>
      </c>
      <c r="J23" s="132">
        <f>'12 Est Prof Wage Rate'!$G$38</f>
        <v>74.030166000000008</v>
      </c>
      <c r="K23" s="167">
        <f t="shared" si="7"/>
        <v>807521.05072800012</v>
      </c>
    </row>
    <row r="24" spans="1:11" x14ac:dyDescent="0.3">
      <c r="A24" s="104" t="s">
        <v>141</v>
      </c>
      <c r="B24" s="115" t="s">
        <v>196</v>
      </c>
      <c r="C24" s="136" t="s">
        <v>82</v>
      </c>
      <c r="D24" s="103">
        <v>0.36</v>
      </c>
      <c r="E24" s="113">
        <f>D24*$E$9</f>
        <v>654.48</v>
      </c>
      <c r="F24" s="191">
        <v>1</v>
      </c>
      <c r="G24" s="165">
        <f t="shared" si="5"/>
        <v>654.48</v>
      </c>
      <c r="H24" s="166">
        <v>16</v>
      </c>
      <c r="I24" s="196">
        <f t="shared" si="6"/>
        <v>10471.68</v>
      </c>
      <c r="J24" s="132">
        <f>'12 Est Prof Wage Rate'!$G$38</f>
        <v>74.030166000000008</v>
      </c>
      <c r="K24" s="167">
        <f t="shared" si="7"/>
        <v>775220.20869888016</v>
      </c>
    </row>
    <row r="25" spans="1:11" x14ac:dyDescent="0.3">
      <c r="A25" s="104" t="s">
        <v>260</v>
      </c>
      <c r="B25" s="115" t="s">
        <v>176</v>
      </c>
      <c r="C25" s="136" t="s">
        <v>82</v>
      </c>
      <c r="D25" s="103">
        <v>1</v>
      </c>
      <c r="E25" s="113">
        <f>D25*$D$9</f>
        <v>348</v>
      </c>
      <c r="F25" s="191">
        <v>1</v>
      </c>
      <c r="G25" s="165">
        <f t="shared" ref="G25:G26" si="8">E25*F25</f>
        <v>348</v>
      </c>
      <c r="H25" s="166">
        <v>16</v>
      </c>
      <c r="I25" s="196">
        <f t="shared" ref="I25:I26" si="9">IF((H25*G25)="","",(H25*G25))</f>
        <v>5568</v>
      </c>
      <c r="J25" s="132">
        <f>'12 Est Prof Wage Rate'!$G$38</f>
        <v>74.030166000000008</v>
      </c>
      <c r="K25" s="167">
        <f t="shared" ref="K25:K26" si="10">IF((J25*I25)="","",(J25*I25))</f>
        <v>412199.96428800002</v>
      </c>
    </row>
    <row r="26" spans="1:11" x14ac:dyDescent="0.3">
      <c r="A26" s="104" t="s">
        <v>264</v>
      </c>
      <c r="B26" s="115" t="s">
        <v>262</v>
      </c>
      <c r="C26" s="136" t="s">
        <v>82</v>
      </c>
      <c r="D26" s="103">
        <v>1</v>
      </c>
      <c r="E26" s="113">
        <f>D26*$E$9</f>
        <v>1818</v>
      </c>
      <c r="F26" s="191">
        <v>1</v>
      </c>
      <c r="G26" s="165">
        <f t="shared" si="8"/>
        <v>1818</v>
      </c>
      <c r="H26" s="166">
        <v>2</v>
      </c>
      <c r="I26" s="196">
        <f t="shared" si="9"/>
        <v>3636</v>
      </c>
      <c r="J26" s="132">
        <f>'12 Est Prof Wage Rate'!$G$38</f>
        <v>74.030166000000008</v>
      </c>
      <c r="K26" s="167">
        <f t="shared" si="10"/>
        <v>269173.68357600004</v>
      </c>
    </row>
    <row r="27" spans="1:11" x14ac:dyDescent="0.3">
      <c r="A27" s="117" t="s">
        <v>92</v>
      </c>
      <c r="B27" s="118"/>
      <c r="C27" s="119"/>
      <c r="D27" s="120"/>
      <c r="E27" s="121"/>
      <c r="F27" s="121"/>
      <c r="G27" s="122"/>
      <c r="H27" s="123"/>
      <c r="I27" s="197"/>
      <c r="J27" s="125"/>
      <c r="K27" s="126"/>
    </row>
    <row r="28" spans="1:11" x14ac:dyDescent="0.3">
      <c r="A28" s="136" t="s">
        <v>144</v>
      </c>
      <c r="B28" s="115" t="s">
        <v>145</v>
      </c>
      <c r="C28" s="136" t="s">
        <v>82</v>
      </c>
      <c r="D28" s="103">
        <v>0.01</v>
      </c>
      <c r="E28" s="113">
        <f t="shared" ref="E28:E44" si="11">D28*$K$9</f>
        <v>16.66</v>
      </c>
      <c r="F28" s="191">
        <v>1</v>
      </c>
      <c r="G28" s="165">
        <f t="shared" si="5"/>
        <v>16.66</v>
      </c>
      <c r="H28" s="166">
        <v>1</v>
      </c>
      <c r="I28" s="196">
        <f t="shared" ref="I28:I44" si="12">IF((H28*G28)="","",(H28*G28))</f>
        <v>16.66</v>
      </c>
      <c r="J28" s="132">
        <f>'12 Est Prof Wage Rate'!$G$38</f>
        <v>74.030166000000008</v>
      </c>
      <c r="K28" s="167">
        <f t="shared" ref="K28:K44" si="13">IF((J28*I28)="","",(J28*I28))</f>
        <v>1233.3425655600001</v>
      </c>
    </row>
    <row r="29" spans="1:11" x14ac:dyDescent="0.3">
      <c r="A29" s="136" t="s">
        <v>146</v>
      </c>
      <c r="B29" s="115" t="s">
        <v>147</v>
      </c>
      <c r="C29" s="136" t="s">
        <v>82</v>
      </c>
      <c r="D29" s="103">
        <v>0.05</v>
      </c>
      <c r="E29" s="113">
        <f t="shared" si="11"/>
        <v>83.300000000000011</v>
      </c>
      <c r="F29" s="191">
        <v>1</v>
      </c>
      <c r="G29" s="165">
        <f t="shared" si="5"/>
        <v>83.300000000000011</v>
      </c>
      <c r="H29" s="166">
        <v>0.5</v>
      </c>
      <c r="I29" s="196">
        <f t="shared" si="12"/>
        <v>41.650000000000006</v>
      </c>
      <c r="J29" s="132">
        <f>'12 Est Prof Wage Rate'!$G$38</f>
        <v>74.030166000000008</v>
      </c>
      <c r="K29" s="167">
        <f t="shared" si="13"/>
        <v>3083.3564139000009</v>
      </c>
    </row>
    <row r="30" spans="1:11" x14ac:dyDescent="0.3">
      <c r="A30" s="136" t="s">
        <v>148</v>
      </c>
      <c r="B30" s="115" t="s">
        <v>276</v>
      </c>
      <c r="C30" s="136" t="s">
        <v>82</v>
      </c>
      <c r="D30" s="103">
        <v>1</v>
      </c>
      <c r="E30" s="113">
        <f t="shared" si="11"/>
        <v>1666</v>
      </c>
      <c r="F30" s="191">
        <v>1</v>
      </c>
      <c r="G30" s="165">
        <f t="shared" si="5"/>
        <v>1666</v>
      </c>
      <c r="H30" s="166">
        <v>1</v>
      </c>
      <c r="I30" s="196">
        <f t="shared" si="12"/>
        <v>1666</v>
      </c>
      <c r="J30" s="132">
        <f>'12 Est Prof Wage Rate'!$G$38</f>
        <v>74.030166000000008</v>
      </c>
      <c r="K30" s="167">
        <f t="shared" si="13"/>
        <v>123334.25655600001</v>
      </c>
    </row>
    <row r="31" spans="1:11" x14ac:dyDescent="0.3">
      <c r="A31" s="136" t="s">
        <v>97</v>
      </c>
      <c r="B31" s="115" t="s">
        <v>98</v>
      </c>
      <c r="C31" s="136" t="s">
        <v>99</v>
      </c>
      <c r="D31" s="103">
        <v>1</v>
      </c>
      <c r="E31" s="113">
        <f t="shared" si="11"/>
        <v>1666</v>
      </c>
      <c r="F31" s="191">
        <v>1</v>
      </c>
      <c r="G31" s="165">
        <f t="shared" si="5"/>
        <v>1666</v>
      </c>
      <c r="H31" s="166">
        <v>0.25</v>
      </c>
      <c r="I31" s="196">
        <f t="shared" si="12"/>
        <v>416.5</v>
      </c>
      <c r="J31" s="132">
        <f>'12 Est Prof Wage Rate'!$G$38</f>
        <v>74.030166000000008</v>
      </c>
      <c r="K31" s="167">
        <f t="shared" si="13"/>
        <v>30833.564139000002</v>
      </c>
    </row>
    <row r="32" spans="1:11" x14ac:dyDescent="0.3">
      <c r="A32" s="136" t="s">
        <v>103</v>
      </c>
      <c r="B32" s="115" t="s">
        <v>104</v>
      </c>
      <c r="C32" s="136" t="s">
        <v>82</v>
      </c>
      <c r="D32" s="103">
        <v>1</v>
      </c>
      <c r="E32" s="113">
        <f t="shared" si="11"/>
        <v>1666</v>
      </c>
      <c r="F32" s="191">
        <v>1</v>
      </c>
      <c r="G32" s="165">
        <f t="shared" si="5"/>
        <v>1666</v>
      </c>
      <c r="H32" s="166">
        <v>1</v>
      </c>
      <c r="I32" s="196">
        <f t="shared" si="12"/>
        <v>1666</v>
      </c>
      <c r="J32" s="132">
        <f>'12 Est Prof Wage Rate'!$G$38</f>
        <v>74.030166000000008</v>
      </c>
      <c r="K32" s="167">
        <f t="shared" si="13"/>
        <v>123334.25655600001</v>
      </c>
    </row>
    <row r="33" spans="1:11" x14ac:dyDescent="0.3">
      <c r="A33" s="136" t="s">
        <v>150</v>
      </c>
      <c r="B33" s="115" t="s">
        <v>94</v>
      </c>
      <c r="C33" s="136" t="s">
        <v>82</v>
      </c>
      <c r="D33" s="103">
        <v>1</v>
      </c>
      <c r="E33" s="113">
        <f t="shared" si="11"/>
        <v>1666</v>
      </c>
      <c r="F33" s="191">
        <v>1</v>
      </c>
      <c r="G33" s="165">
        <f t="shared" si="5"/>
        <v>1666</v>
      </c>
      <c r="H33" s="166">
        <v>1</v>
      </c>
      <c r="I33" s="196">
        <f t="shared" si="12"/>
        <v>1666</v>
      </c>
      <c r="J33" s="132">
        <f>'12 Est Prof Wage Rate'!$G$38</f>
        <v>74.030166000000008</v>
      </c>
      <c r="K33" s="167">
        <f t="shared" si="13"/>
        <v>123334.25655600001</v>
      </c>
    </row>
    <row r="34" spans="1:11" ht="26" x14ac:dyDescent="0.3">
      <c r="A34" s="136" t="s">
        <v>105</v>
      </c>
      <c r="B34" s="115" t="s">
        <v>106</v>
      </c>
      <c r="C34" s="136" t="s">
        <v>107</v>
      </c>
      <c r="D34" s="103">
        <v>1</v>
      </c>
      <c r="E34" s="113">
        <f t="shared" si="11"/>
        <v>1666</v>
      </c>
      <c r="F34" s="191">
        <v>1</v>
      </c>
      <c r="G34" s="165">
        <f t="shared" si="5"/>
        <v>1666</v>
      </c>
      <c r="H34" s="166">
        <v>1</v>
      </c>
      <c r="I34" s="196">
        <f t="shared" si="12"/>
        <v>1666</v>
      </c>
      <c r="J34" s="132">
        <f>'12 Est Prof Wage Rate'!$G$38</f>
        <v>74.030166000000008</v>
      </c>
      <c r="K34" s="167">
        <f t="shared" si="13"/>
        <v>123334.25655600001</v>
      </c>
    </row>
    <row r="35" spans="1:11" x14ac:dyDescent="0.3">
      <c r="A35" s="136" t="s">
        <v>151</v>
      </c>
      <c r="B35" s="115" t="s">
        <v>175</v>
      </c>
      <c r="C35" s="136" t="s">
        <v>82</v>
      </c>
      <c r="D35" s="103">
        <v>1</v>
      </c>
      <c r="E35" s="113">
        <f>D35*$I$9</f>
        <v>1347</v>
      </c>
      <c r="F35" s="191">
        <v>1</v>
      </c>
      <c r="G35" s="165">
        <f t="shared" si="5"/>
        <v>1347</v>
      </c>
      <c r="H35" s="166">
        <v>1.5</v>
      </c>
      <c r="I35" s="196">
        <f t="shared" si="12"/>
        <v>2020.5</v>
      </c>
      <c r="J35" s="132">
        <f>'12 Est Prof Wage Rate'!$G$38</f>
        <v>74.030166000000008</v>
      </c>
      <c r="K35" s="167">
        <f t="shared" si="13"/>
        <v>149577.95040300002</v>
      </c>
    </row>
    <row r="36" spans="1:11" x14ac:dyDescent="0.3">
      <c r="A36" s="136" t="s">
        <v>108</v>
      </c>
      <c r="B36" s="115" t="s">
        <v>109</v>
      </c>
      <c r="C36" s="136" t="s">
        <v>82</v>
      </c>
      <c r="D36" s="198">
        <v>5.0000000000000001E-3</v>
      </c>
      <c r="E36" s="113">
        <f t="shared" si="11"/>
        <v>8.33</v>
      </c>
      <c r="F36" s="191">
        <v>1</v>
      </c>
      <c r="G36" s="165">
        <f t="shared" si="5"/>
        <v>8.33</v>
      </c>
      <c r="H36" s="166">
        <v>1</v>
      </c>
      <c r="I36" s="196">
        <f t="shared" si="12"/>
        <v>8.33</v>
      </c>
      <c r="J36" s="132">
        <f>'12 Est Prof Wage Rate'!$G$38</f>
        <v>74.030166000000008</v>
      </c>
      <c r="K36" s="167">
        <f t="shared" si="13"/>
        <v>616.67128278000007</v>
      </c>
    </row>
    <row r="37" spans="1:11" ht="26" x14ac:dyDescent="0.3">
      <c r="A37" s="136"/>
      <c r="B37" s="115" t="s">
        <v>269</v>
      </c>
      <c r="C37" s="136" t="s">
        <v>82</v>
      </c>
      <c r="D37" s="103">
        <v>0.75</v>
      </c>
      <c r="E37" s="113">
        <f t="shared" si="11"/>
        <v>1249.5</v>
      </c>
      <c r="F37" s="191">
        <v>1</v>
      </c>
      <c r="G37" s="165">
        <f t="shared" si="5"/>
        <v>1249.5</v>
      </c>
      <c r="H37" s="166">
        <v>0.25</v>
      </c>
      <c r="I37" s="196">
        <f t="shared" si="12"/>
        <v>312.375</v>
      </c>
      <c r="J37" s="132">
        <f>'12 Est Prof Wage Rate'!$G$38</f>
        <v>74.030166000000008</v>
      </c>
      <c r="K37" s="167">
        <f t="shared" si="13"/>
        <v>23125.173104250003</v>
      </c>
    </row>
    <row r="38" spans="1:11" x14ac:dyDescent="0.3">
      <c r="A38" s="136"/>
      <c r="B38" s="115" t="s">
        <v>154</v>
      </c>
      <c r="C38" s="136" t="s">
        <v>82</v>
      </c>
      <c r="D38" s="103">
        <v>1</v>
      </c>
      <c r="E38" s="113">
        <f t="shared" si="11"/>
        <v>1666</v>
      </c>
      <c r="F38" s="191">
        <v>1</v>
      </c>
      <c r="G38" s="165">
        <f t="shared" si="5"/>
        <v>1666</v>
      </c>
      <c r="H38" s="166">
        <v>0.25</v>
      </c>
      <c r="I38" s="196">
        <f t="shared" si="12"/>
        <v>416.5</v>
      </c>
      <c r="J38" s="132">
        <f>'12 Est Prof Wage Rate'!$G$38</f>
        <v>74.030166000000008</v>
      </c>
      <c r="K38" s="167">
        <f t="shared" si="13"/>
        <v>30833.564139000002</v>
      </c>
    </row>
    <row r="39" spans="1:11" ht="26" x14ac:dyDescent="0.3">
      <c r="A39" s="136" t="s">
        <v>247</v>
      </c>
      <c r="B39" s="115" t="s">
        <v>270</v>
      </c>
      <c r="C39" s="136" t="s">
        <v>82</v>
      </c>
      <c r="D39" s="103">
        <v>1</v>
      </c>
      <c r="E39" s="113">
        <f>D39*$K$9</f>
        <v>1666</v>
      </c>
      <c r="F39" s="191">
        <v>1</v>
      </c>
      <c r="G39" s="165">
        <f t="shared" si="5"/>
        <v>1666</v>
      </c>
      <c r="H39" s="166">
        <v>1</v>
      </c>
      <c r="I39" s="196">
        <f t="shared" si="12"/>
        <v>1666</v>
      </c>
      <c r="J39" s="132">
        <f>'12 Est Prof Wage Rate'!$G$38</f>
        <v>74.030166000000008</v>
      </c>
      <c r="K39" s="167">
        <f t="shared" si="13"/>
        <v>123334.25655600001</v>
      </c>
    </row>
    <row r="40" spans="1:11" x14ac:dyDescent="0.3">
      <c r="A40" s="136" t="s">
        <v>158</v>
      </c>
      <c r="B40" s="115" t="s">
        <v>159</v>
      </c>
      <c r="C40" s="136" t="s">
        <v>82</v>
      </c>
      <c r="D40" s="103">
        <v>0.1</v>
      </c>
      <c r="E40" s="113">
        <f t="shared" si="11"/>
        <v>166.60000000000002</v>
      </c>
      <c r="F40" s="191">
        <v>1</v>
      </c>
      <c r="G40" s="165">
        <f t="shared" si="5"/>
        <v>166.60000000000002</v>
      </c>
      <c r="H40" s="166">
        <v>1</v>
      </c>
      <c r="I40" s="196">
        <f t="shared" si="12"/>
        <v>166.60000000000002</v>
      </c>
      <c r="J40" s="132">
        <f>'12 Est Prof Wage Rate'!$G$38</f>
        <v>74.030166000000008</v>
      </c>
      <c r="K40" s="167">
        <f t="shared" si="13"/>
        <v>12333.425655600004</v>
      </c>
    </row>
    <row r="41" spans="1:11" ht="26" x14ac:dyDescent="0.3">
      <c r="A41" s="136" t="s">
        <v>201</v>
      </c>
      <c r="B41" s="115" t="s">
        <v>277</v>
      </c>
      <c r="C41" s="136" t="s">
        <v>82</v>
      </c>
      <c r="D41" s="103">
        <v>0.4</v>
      </c>
      <c r="E41" s="113">
        <f t="shared" si="11"/>
        <v>666.40000000000009</v>
      </c>
      <c r="F41" s="191">
        <v>4</v>
      </c>
      <c r="G41" s="165">
        <f t="shared" si="5"/>
        <v>2665.6000000000004</v>
      </c>
      <c r="H41" s="166">
        <v>1</v>
      </c>
      <c r="I41" s="196">
        <f t="shared" si="12"/>
        <v>2665.6000000000004</v>
      </c>
      <c r="J41" s="132">
        <f>'12 Est Prof Wage Rate'!$G$38</f>
        <v>74.030166000000008</v>
      </c>
      <c r="K41" s="167">
        <f t="shared" ref="K41" si="14">IF((J41*I41)="","",(J41*I41))</f>
        <v>197334.81048960006</v>
      </c>
    </row>
    <row r="42" spans="1:11" x14ac:dyDescent="0.3">
      <c r="A42" s="136" t="s">
        <v>160</v>
      </c>
      <c r="B42" s="115" t="s">
        <v>161</v>
      </c>
      <c r="C42" s="136" t="s">
        <v>82</v>
      </c>
      <c r="D42" s="103">
        <v>0.1</v>
      </c>
      <c r="E42" s="113">
        <f t="shared" si="11"/>
        <v>166.60000000000002</v>
      </c>
      <c r="F42" s="191">
        <v>1</v>
      </c>
      <c r="G42" s="165">
        <f t="shared" si="5"/>
        <v>166.60000000000002</v>
      </c>
      <c r="H42" s="166">
        <v>2</v>
      </c>
      <c r="I42" s="196">
        <f t="shared" si="12"/>
        <v>333.20000000000005</v>
      </c>
      <c r="J42" s="132">
        <f>'12 Est Prof Wage Rate'!$G$38</f>
        <v>74.030166000000008</v>
      </c>
      <c r="K42" s="167">
        <f t="shared" si="13"/>
        <v>24666.851311200007</v>
      </c>
    </row>
    <row r="43" spans="1:11" x14ac:dyDescent="0.3">
      <c r="A43" s="136" t="s">
        <v>162</v>
      </c>
      <c r="B43" s="115" t="s">
        <v>163</v>
      </c>
      <c r="C43" s="136" t="s">
        <v>82</v>
      </c>
      <c r="D43" s="103">
        <v>1</v>
      </c>
      <c r="E43" s="113">
        <f t="shared" si="11"/>
        <v>1666</v>
      </c>
      <c r="F43" s="191">
        <v>1</v>
      </c>
      <c r="G43" s="165">
        <f t="shared" si="5"/>
        <v>1666</v>
      </c>
      <c r="H43" s="166">
        <v>2</v>
      </c>
      <c r="I43" s="196">
        <f t="shared" si="12"/>
        <v>3332</v>
      </c>
      <c r="J43" s="132">
        <f>'12 Est Prof Wage Rate'!$G$38</f>
        <v>74.030166000000008</v>
      </c>
      <c r="K43" s="167">
        <f t="shared" si="13"/>
        <v>246668.51311200002</v>
      </c>
    </row>
    <row r="44" spans="1:11" x14ac:dyDescent="0.3">
      <c r="A44" s="136" t="s">
        <v>166</v>
      </c>
      <c r="B44" s="115" t="s">
        <v>167</v>
      </c>
      <c r="C44" s="136" t="s">
        <v>82</v>
      </c>
      <c r="D44" s="103">
        <v>0.25</v>
      </c>
      <c r="E44" s="113">
        <f t="shared" si="11"/>
        <v>416.5</v>
      </c>
      <c r="F44" s="191">
        <v>1</v>
      </c>
      <c r="G44" s="165">
        <f t="shared" si="5"/>
        <v>416.5</v>
      </c>
      <c r="H44" s="166">
        <v>0.5</v>
      </c>
      <c r="I44" s="196">
        <f t="shared" si="12"/>
        <v>208.25</v>
      </c>
      <c r="J44" s="132">
        <f>'12 Est Prof Wage Rate'!$G$38</f>
        <v>74.030166000000008</v>
      </c>
      <c r="K44" s="167">
        <f t="shared" si="13"/>
        <v>15416.782069500001</v>
      </c>
    </row>
    <row r="45" spans="1:11" x14ac:dyDescent="0.3">
      <c r="A45" s="117" t="s">
        <v>308</v>
      </c>
      <c r="B45" s="118"/>
      <c r="C45" s="119"/>
      <c r="D45" s="120"/>
      <c r="E45" s="121"/>
      <c r="F45" s="121"/>
      <c r="G45" s="122"/>
      <c r="H45" s="123"/>
      <c r="I45" s="197"/>
      <c r="J45" s="125"/>
      <c r="K45" s="126"/>
    </row>
    <row r="46" spans="1:11" x14ac:dyDescent="0.3">
      <c r="A46" s="104" t="s">
        <v>116</v>
      </c>
      <c r="B46" s="115" t="s">
        <v>117</v>
      </c>
      <c r="C46" s="136" t="s">
        <v>82</v>
      </c>
      <c r="D46" s="103">
        <v>5.0000000000000001E-3</v>
      </c>
      <c r="E46" s="113">
        <f>D46*$K$9</f>
        <v>8.33</v>
      </c>
      <c r="F46" s="191">
        <v>1</v>
      </c>
      <c r="G46" s="165">
        <f t="shared" ref="G46:G52" si="15">E46*F46</f>
        <v>8.33</v>
      </c>
      <c r="H46" s="166">
        <v>0.5</v>
      </c>
      <c r="I46" s="196">
        <f t="shared" ref="I46:I53" si="16">IF((H46*G46)="","",(H46*G46))</f>
        <v>4.165</v>
      </c>
      <c r="J46" s="132">
        <f>'12 Est Prof Wage Rate'!$G$38</f>
        <v>74.030166000000008</v>
      </c>
      <c r="K46" s="167">
        <f t="shared" ref="K46:K51" si="17">IF((J46*I46)="","",(J46*I46))</f>
        <v>308.33564139000003</v>
      </c>
    </row>
    <row r="47" spans="1:11" ht="63" customHeight="1" x14ac:dyDescent="0.3">
      <c r="A47" s="104" t="s">
        <v>170</v>
      </c>
      <c r="B47" s="115" t="s">
        <v>171</v>
      </c>
      <c r="C47" s="136" t="s">
        <v>82</v>
      </c>
      <c r="D47" s="103">
        <v>0.25</v>
      </c>
      <c r="E47" s="113">
        <f>D47*$K$9</f>
        <v>416.5</v>
      </c>
      <c r="F47" s="191">
        <v>0.5</v>
      </c>
      <c r="G47" s="165">
        <f t="shared" si="15"/>
        <v>208.25</v>
      </c>
      <c r="H47" s="166">
        <v>1</v>
      </c>
      <c r="I47" s="196">
        <f t="shared" si="16"/>
        <v>208.25</v>
      </c>
      <c r="J47" s="132">
        <f>'12 Est Prof Wage Rate'!$G$38</f>
        <v>74.030166000000008</v>
      </c>
      <c r="K47" s="167">
        <f t="shared" si="17"/>
        <v>15416.782069500001</v>
      </c>
    </row>
    <row r="48" spans="1:11" x14ac:dyDescent="0.3">
      <c r="A48" s="213" t="s">
        <v>185</v>
      </c>
      <c r="B48" s="115" t="s">
        <v>122</v>
      </c>
      <c r="C48" s="136" t="s">
        <v>82</v>
      </c>
      <c r="D48" s="103">
        <v>1</v>
      </c>
      <c r="E48" s="113">
        <f t="shared" ref="E48:E49" si="18">D48*$K$9</f>
        <v>1666</v>
      </c>
      <c r="F48" s="191">
        <v>1</v>
      </c>
      <c r="G48" s="165">
        <f t="shared" si="15"/>
        <v>1666</v>
      </c>
      <c r="H48" s="166">
        <v>1</v>
      </c>
      <c r="I48" s="196">
        <f t="shared" si="16"/>
        <v>1666</v>
      </c>
      <c r="J48" s="132">
        <f>'12 Est Prof Wage Rate'!$G$38</f>
        <v>74.030166000000008</v>
      </c>
      <c r="K48" s="167">
        <f t="shared" si="17"/>
        <v>123334.25655600001</v>
      </c>
    </row>
    <row r="49" spans="1:11" x14ac:dyDescent="0.3">
      <c r="A49" s="213" t="s">
        <v>118</v>
      </c>
      <c r="B49" s="115" t="s">
        <v>282</v>
      </c>
      <c r="C49" s="136" t="s">
        <v>82</v>
      </c>
      <c r="D49" s="103">
        <v>0.01</v>
      </c>
      <c r="E49" s="113">
        <f t="shared" si="18"/>
        <v>16.66</v>
      </c>
      <c r="F49" s="191">
        <v>1</v>
      </c>
      <c r="G49" s="165">
        <f t="shared" si="15"/>
        <v>16.66</v>
      </c>
      <c r="H49" s="166">
        <v>24</v>
      </c>
      <c r="I49" s="196">
        <f t="shared" si="16"/>
        <v>399.84000000000003</v>
      </c>
      <c r="J49" s="132">
        <f>'12 Est Prof Wage Rate'!$G$38</f>
        <v>74.030166000000008</v>
      </c>
      <c r="K49" s="167">
        <f t="shared" ref="K49" si="19">IF((J49*I49)="","",(J49*I49))</f>
        <v>29600.221573440005</v>
      </c>
    </row>
    <row r="50" spans="1:11" x14ac:dyDescent="0.3">
      <c r="A50" s="104" t="s">
        <v>172</v>
      </c>
      <c r="B50" s="115" t="s">
        <v>173</v>
      </c>
      <c r="C50" s="136" t="s">
        <v>120</v>
      </c>
      <c r="D50" s="103">
        <v>1</v>
      </c>
      <c r="E50" s="113">
        <f>D50*$I$9</f>
        <v>1347</v>
      </c>
      <c r="F50" s="191">
        <v>1</v>
      </c>
      <c r="G50" s="165">
        <f t="shared" si="15"/>
        <v>1347</v>
      </c>
      <c r="H50" s="166">
        <v>0.25</v>
      </c>
      <c r="I50" s="196">
        <f t="shared" si="16"/>
        <v>336.75</v>
      </c>
      <c r="J50" s="132">
        <f>'12 Est Prof Wage Rate'!$G$38</f>
        <v>74.030166000000008</v>
      </c>
      <c r="K50" s="167">
        <f t="shared" si="17"/>
        <v>24929.658400500004</v>
      </c>
    </row>
    <row r="51" spans="1:11" x14ac:dyDescent="0.3">
      <c r="A51" s="104" t="s">
        <v>197</v>
      </c>
      <c r="B51" s="115" t="s">
        <v>174</v>
      </c>
      <c r="C51" s="136" t="s">
        <v>120</v>
      </c>
      <c r="D51" s="103">
        <v>1</v>
      </c>
      <c r="E51" s="113">
        <f>D51*$J$9</f>
        <v>319</v>
      </c>
      <c r="F51" s="191">
        <v>1</v>
      </c>
      <c r="G51" s="165">
        <f t="shared" si="15"/>
        <v>319</v>
      </c>
      <c r="H51" s="166">
        <v>0.25</v>
      </c>
      <c r="I51" s="196">
        <f t="shared" si="16"/>
        <v>79.75</v>
      </c>
      <c r="J51" s="132">
        <f>'12 Est Prof Wage Rate'!$G$38</f>
        <v>74.030166000000008</v>
      </c>
      <c r="K51" s="167">
        <f t="shared" si="17"/>
        <v>5903.9057385000006</v>
      </c>
    </row>
    <row r="52" spans="1:11" x14ac:dyDescent="0.3">
      <c r="A52" s="104" t="s">
        <v>164</v>
      </c>
      <c r="B52" s="115" t="s">
        <v>278</v>
      </c>
      <c r="C52" s="136" t="s">
        <v>82</v>
      </c>
      <c r="D52" s="103">
        <v>1</v>
      </c>
      <c r="E52" s="113">
        <f>$K$9*D52</f>
        <v>1666</v>
      </c>
      <c r="F52" s="191">
        <v>2</v>
      </c>
      <c r="G52" s="165">
        <f t="shared" si="15"/>
        <v>3332</v>
      </c>
      <c r="H52" s="166">
        <v>2</v>
      </c>
      <c r="I52" s="196">
        <f t="shared" si="16"/>
        <v>6664</v>
      </c>
      <c r="J52" s="132">
        <f>'12 Est Prof Wage Rate'!$G$38</f>
        <v>74.030166000000008</v>
      </c>
      <c r="K52" s="167">
        <f t="shared" ref="K52:K53" si="20">IF((J52*I52)="","",(J52*I52))</f>
        <v>493337.02622400003</v>
      </c>
    </row>
    <row r="53" spans="1:11" x14ac:dyDescent="0.3">
      <c r="A53" s="104" t="s">
        <v>246</v>
      </c>
      <c r="B53" s="115" t="s">
        <v>165</v>
      </c>
      <c r="C53" s="136" t="s">
        <v>82</v>
      </c>
      <c r="D53" s="103">
        <v>1</v>
      </c>
      <c r="E53" s="113">
        <f>$K$9*D53</f>
        <v>1666</v>
      </c>
      <c r="F53" s="191">
        <v>2</v>
      </c>
      <c r="G53" s="165">
        <f>E53*F53</f>
        <v>3332</v>
      </c>
      <c r="H53" s="166">
        <v>2</v>
      </c>
      <c r="I53" s="196">
        <f t="shared" si="16"/>
        <v>6664</v>
      </c>
      <c r="J53" s="190">
        <f>'12 Est Prof Wage Rate'!$G$38</f>
        <v>74.030166000000008</v>
      </c>
      <c r="K53" s="167">
        <f t="shared" si="20"/>
        <v>493337.02622400003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063F-974B-4429-B075-156D1A8F7E0C}">
  <sheetPr codeName="Sheet8">
    <tabColor theme="9" tint="0.79998168889431442"/>
    <pageSetUpPr fitToPage="1"/>
  </sheetPr>
  <dimension ref="A1:K27"/>
  <sheetViews>
    <sheetView zoomScaleNormal="100" workbookViewId="0">
      <pane ySplit="14" topLeftCell="A15" activePane="bottomLeft" state="frozen"/>
      <selection activeCell="B24" sqref="B24"/>
      <selection pane="bottomLeft" activeCell="B15" sqref="B15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2.5429687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198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4"/>
      <c r="B8" s="3"/>
      <c r="C8" s="2" t="s">
        <v>134</v>
      </c>
      <c r="D8" s="15" t="s">
        <v>135</v>
      </c>
      <c r="E8" s="2" t="s">
        <v>133</v>
      </c>
      <c r="F8" s="189"/>
      <c r="G8" s="5"/>
      <c r="H8" s="3"/>
      <c r="I8" s="2" t="s">
        <v>134</v>
      </c>
      <c r="J8" s="15" t="s">
        <v>135</v>
      </c>
      <c r="K8" s="2" t="s">
        <v>133</v>
      </c>
    </row>
    <row r="9" spans="1:11" x14ac:dyDescent="0.3">
      <c r="A9" s="26" t="s">
        <v>1</v>
      </c>
      <c r="B9" s="3"/>
      <c r="C9" s="182">
        <f>'12 BHCollection RES-EEI &gt;200'!C9</f>
        <v>1470</v>
      </c>
      <c r="D9" s="182">
        <f>'12 BHCollection RES-EEI &gt;200'!D9</f>
        <v>348</v>
      </c>
      <c r="E9" s="182">
        <f>SUM(C9:D9)</f>
        <v>1818</v>
      </c>
      <c r="F9" s="40"/>
      <c r="G9" s="1"/>
      <c r="H9" s="134" t="s">
        <v>2</v>
      </c>
      <c r="I9" s="182">
        <f>'12 BHCollection RES-EEI &gt;200'!I9</f>
        <v>1347</v>
      </c>
      <c r="J9" s="182">
        <f>'12 BHCollection RES-EEI &gt;200'!J9</f>
        <v>319</v>
      </c>
      <c r="K9" s="182">
        <f>SUM(I9:J9)</f>
        <v>1666</v>
      </c>
    </row>
    <row r="10" spans="1:11" x14ac:dyDescent="0.3">
      <c r="A10" s="26" t="s">
        <v>3</v>
      </c>
      <c r="B10" s="3"/>
      <c r="C10" s="192"/>
      <c r="D10" s="192"/>
      <c r="E10" s="108">
        <f>I12/G12</f>
        <v>0.81608055585134709</v>
      </c>
      <c r="F10" s="43"/>
      <c r="G10" s="1"/>
      <c r="H10" s="43"/>
      <c r="I10" s="193"/>
      <c r="J10" s="43" t="s">
        <v>4</v>
      </c>
      <c r="K10" s="111">
        <f>G12/E9</f>
        <v>10.331133113311331</v>
      </c>
    </row>
    <row r="11" spans="1:11" x14ac:dyDescent="0.3">
      <c r="A11" s="26"/>
      <c r="B11" s="3"/>
      <c r="C11" s="192"/>
      <c r="D11" s="192"/>
      <c r="E11" s="192"/>
      <c r="F11" s="43"/>
      <c r="G11" s="1"/>
      <c r="H11" s="43"/>
      <c r="I11" s="193"/>
      <c r="J11" s="193"/>
      <c r="K11" s="193"/>
    </row>
    <row r="12" spans="1:11" x14ac:dyDescent="0.3">
      <c r="A12" s="26" t="s">
        <v>5</v>
      </c>
      <c r="B12" s="3"/>
      <c r="C12" s="2"/>
      <c r="D12" s="15"/>
      <c r="E12" s="3"/>
      <c r="F12" s="43" t="s">
        <v>6</v>
      </c>
      <c r="G12" s="110">
        <f>SUM(G15:G27)</f>
        <v>18782</v>
      </c>
      <c r="H12" s="43"/>
      <c r="I12" s="110">
        <f>SUM(I15:I27)</f>
        <v>15327.625</v>
      </c>
      <c r="J12" s="42"/>
      <c r="K12" s="109">
        <f>SUM(K15:K27)</f>
        <v>1134706.6231357502</v>
      </c>
    </row>
    <row r="13" spans="1:11" x14ac:dyDescent="0.3">
      <c r="A13" s="158" t="s">
        <v>7</v>
      </c>
      <c r="B13" s="159" t="s">
        <v>8</v>
      </c>
      <c r="C13" s="159" t="s">
        <v>9</v>
      </c>
      <c r="D13" s="159" t="s">
        <v>10</v>
      </c>
      <c r="E13" s="160" t="s">
        <v>11</v>
      </c>
      <c r="F13" s="161" t="s">
        <v>12</v>
      </c>
      <c r="G13" s="160" t="s">
        <v>13</v>
      </c>
      <c r="H13" s="162" t="s">
        <v>14</v>
      </c>
      <c r="I13" s="163" t="s">
        <v>15</v>
      </c>
      <c r="J13" s="164" t="s">
        <v>16</v>
      </c>
      <c r="K13" s="164" t="s">
        <v>17</v>
      </c>
    </row>
    <row r="14" spans="1:11" ht="52" x14ac:dyDescent="0.3">
      <c r="A14" s="50" t="s">
        <v>78</v>
      </c>
      <c r="B14" s="51" t="s">
        <v>18</v>
      </c>
      <c r="C14" s="51" t="s">
        <v>19</v>
      </c>
      <c r="D14" s="52" t="s">
        <v>20</v>
      </c>
      <c r="E14" s="112" t="s">
        <v>21</v>
      </c>
      <c r="F14" s="51" t="s">
        <v>22</v>
      </c>
      <c r="G14" s="53" t="s">
        <v>23</v>
      </c>
      <c r="H14" s="51" t="s">
        <v>123</v>
      </c>
      <c r="I14" s="54" t="s">
        <v>24</v>
      </c>
      <c r="J14" s="55" t="s">
        <v>25</v>
      </c>
      <c r="K14" s="56" t="s">
        <v>26</v>
      </c>
    </row>
    <row r="15" spans="1:11" x14ac:dyDescent="0.3">
      <c r="A15" s="117" t="s">
        <v>27</v>
      </c>
      <c r="B15" s="118"/>
      <c r="C15" s="119"/>
      <c r="D15" s="120"/>
      <c r="E15" s="121"/>
      <c r="F15" s="121"/>
      <c r="G15" s="122"/>
      <c r="H15" s="123"/>
      <c r="I15" s="197"/>
      <c r="J15" s="125"/>
      <c r="K15" s="126"/>
    </row>
    <row r="16" spans="1:11" ht="26" x14ac:dyDescent="0.3">
      <c r="A16" s="104" t="s">
        <v>190</v>
      </c>
      <c r="B16" s="115" t="s">
        <v>87</v>
      </c>
      <c r="C16" s="136" t="s">
        <v>284</v>
      </c>
      <c r="D16" s="103">
        <v>1</v>
      </c>
      <c r="E16" s="113">
        <f t="shared" ref="E16:E18" si="0">D16*$E$9</f>
        <v>1818</v>
      </c>
      <c r="F16" s="191">
        <v>1</v>
      </c>
      <c r="G16" s="165">
        <f t="shared" ref="G16:G27" si="1">E16*F16</f>
        <v>1818</v>
      </c>
      <c r="H16" s="166">
        <v>1</v>
      </c>
      <c r="I16" s="196">
        <f t="shared" ref="I16:I18" si="2">IF((H16*G16)="","",(H16*G16))</f>
        <v>1818</v>
      </c>
      <c r="J16" s="132">
        <f>'12 Est Prof Wage Rate'!$G$38</f>
        <v>74.030166000000008</v>
      </c>
      <c r="K16" s="167">
        <f t="shared" ref="K16:K18" si="3">IF((J16*I16)="","",(J16*I16))</f>
        <v>134586.84178800002</v>
      </c>
    </row>
    <row r="17" spans="1:11" ht="26" x14ac:dyDescent="0.3">
      <c r="A17" s="104" t="s">
        <v>191</v>
      </c>
      <c r="B17" s="115" t="s">
        <v>139</v>
      </c>
      <c r="C17" s="136" t="s">
        <v>285</v>
      </c>
      <c r="D17" s="103">
        <v>1</v>
      </c>
      <c r="E17" s="113">
        <f t="shared" si="0"/>
        <v>1818</v>
      </c>
      <c r="F17" s="191">
        <v>1</v>
      </c>
      <c r="G17" s="165">
        <f t="shared" si="1"/>
        <v>1818</v>
      </c>
      <c r="H17" s="166">
        <v>3</v>
      </c>
      <c r="I17" s="196">
        <f t="shared" si="2"/>
        <v>5454</v>
      </c>
      <c r="J17" s="132">
        <f>'12 Est Prof Wage Rate'!$G$38</f>
        <v>74.030166000000008</v>
      </c>
      <c r="K17" s="167">
        <f t="shared" si="3"/>
        <v>403760.52536400006</v>
      </c>
    </row>
    <row r="18" spans="1:11" ht="26" x14ac:dyDescent="0.3">
      <c r="A18" s="104" t="s">
        <v>193</v>
      </c>
      <c r="B18" s="115" t="s">
        <v>140</v>
      </c>
      <c r="C18" s="136" t="s">
        <v>286</v>
      </c>
      <c r="D18" s="103">
        <v>1</v>
      </c>
      <c r="E18" s="113">
        <f t="shared" si="0"/>
        <v>1818</v>
      </c>
      <c r="F18" s="191">
        <v>1</v>
      </c>
      <c r="G18" s="165">
        <f t="shared" si="1"/>
        <v>1818</v>
      </c>
      <c r="H18" s="166">
        <v>0.25</v>
      </c>
      <c r="I18" s="196">
        <f t="shared" si="2"/>
        <v>454.5</v>
      </c>
      <c r="J18" s="132">
        <f>'12 Est Prof Wage Rate'!$G$38</f>
        <v>74.030166000000008</v>
      </c>
      <c r="K18" s="167">
        <f t="shared" si="3"/>
        <v>33646.710447000005</v>
      </c>
    </row>
    <row r="19" spans="1:11" x14ac:dyDescent="0.3">
      <c r="A19" s="117" t="s">
        <v>92</v>
      </c>
      <c r="B19" s="118"/>
      <c r="C19" s="119"/>
      <c r="D19" s="120"/>
      <c r="E19" s="121"/>
      <c r="F19" s="121"/>
      <c r="G19" s="122"/>
      <c r="H19" s="123"/>
      <c r="I19" s="197"/>
      <c r="J19" s="125"/>
      <c r="K19" s="126"/>
    </row>
    <row r="20" spans="1:11" ht="39" x14ac:dyDescent="0.3">
      <c r="A20" s="136" t="s">
        <v>205</v>
      </c>
      <c r="B20" s="115" t="s">
        <v>182</v>
      </c>
      <c r="C20" s="136" t="s">
        <v>287</v>
      </c>
      <c r="D20" s="103">
        <v>0.75</v>
      </c>
      <c r="E20" s="113">
        <f t="shared" ref="E20:E22" si="4">D20*$K$9</f>
        <v>1249.5</v>
      </c>
      <c r="F20" s="191">
        <v>1</v>
      </c>
      <c r="G20" s="165">
        <f t="shared" ref="G20:G22" si="5">E20*F20</f>
        <v>1249.5</v>
      </c>
      <c r="H20" s="166">
        <v>0.25</v>
      </c>
      <c r="I20" s="196">
        <f t="shared" ref="I20:I22" si="6">IF((H20*G20)="","",(H20*G20))</f>
        <v>312.375</v>
      </c>
      <c r="J20" s="132">
        <f>'12 Est Prof Wage Rate'!$G$38</f>
        <v>74.030166000000008</v>
      </c>
      <c r="K20" s="167">
        <f t="shared" ref="K20:K22" si="7">IF((J20*I20)="","",(J20*I20))</f>
        <v>23125.173104250003</v>
      </c>
    </row>
    <row r="21" spans="1:11" ht="26" x14ac:dyDescent="0.3">
      <c r="A21" s="136"/>
      <c r="B21" s="115" t="s">
        <v>156</v>
      </c>
      <c r="C21" s="136" t="s">
        <v>273</v>
      </c>
      <c r="D21" s="103">
        <v>0.75</v>
      </c>
      <c r="E21" s="113">
        <f t="shared" si="4"/>
        <v>1249.5</v>
      </c>
      <c r="F21" s="191">
        <v>1</v>
      </c>
      <c r="G21" s="165">
        <f t="shared" si="5"/>
        <v>1249.5</v>
      </c>
      <c r="H21" s="166">
        <v>0.25</v>
      </c>
      <c r="I21" s="196">
        <f t="shared" si="6"/>
        <v>312.375</v>
      </c>
      <c r="J21" s="132">
        <f>'12 Est Prof Wage Rate'!$G$38</f>
        <v>74.030166000000008</v>
      </c>
      <c r="K21" s="167">
        <f t="shared" si="7"/>
        <v>23125.173104250003</v>
      </c>
    </row>
    <row r="22" spans="1:11" ht="26" x14ac:dyDescent="0.3">
      <c r="A22" s="136"/>
      <c r="B22" s="115" t="s">
        <v>157</v>
      </c>
      <c r="C22" s="136" t="s">
        <v>271</v>
      </c>
      <c r="D22" s="103">
        <v>0.75</v>
      </c>
      <c r="E22" s="113">
        <f t="shared" si="4"/>
        <v>1249.5</v>
      </c>
      <c r="F22" s="191">
        <v>1</v>
      </c>
      <c r="G22" s="165">
        <f t="shared" si="5"/>
        <v>1249.5</v>
      </c>
      <c r="H22" s="166">
        <v>1</v>
      </c>
      <c r="I22" s="196">
        <f t="shared" si="6"/>
        <v>1249.5</v>
      </c>
      <c r="J22" s="132">
        <f>'12 Est Prof Wage Rate'!$G$38</f>
        <v>74.030166000000008</v>
      </c>
      <c r="K22" s="167">
        <f t="shared" si="7"/>
        <v>92500.692417000013</v>
      </c>
    </row>
    <row r="23" spans="1:11" ht="65" x14ac:dyDescent="0.3">
      <c r="A23" s="136" t="s">
        <v>95</v>
      </c>
      <c r="B23" s="115" t="s">
        <v>96</v>
      </c>
      <c r="C23" s="136" t="s">
        <v>288</v>
      </c>
      <c r="D23" s="103">
        <v>1</v>
      </c>
      <c r="E23" s="113">
        <f t="shared" ref="E23" si="8">D23*$K$9</f>
        <v>1666</v>
      </c>
      <c r="F23" s="191">
        <v>1</v>
      </c>
      <c r="G23" s="165">
        <f t="shared" ref="G23" si="9">E23*F23</f>
        <v>1666</v>
      </c>
      <c r="H23" s="166">
        <v>1</v>
      </c>
      <c r="I23" s="196">
        <f t="shared" ref="I23" si="10">IF((H23*G23)="","",(H23*G23))</f>
        <v>1666</v>
      </c>
      <c r="J23" s="132">
        <f>'12 Est Prof Wage Rate'!$G$38</f>
        <v>74.030166000000008</v>
      </c>
      <c r="K23" s="167">
        <f t="shared" ref="K23" si="11">IF((J23*I23)="","",(J23*I23))</f>
        <v>123334.25655600001</v>
      </c>
    </row>
    <row r="24" spans="1:11" ht="26" x14ac:dyDescent="0.3">
      <c r="A24" s="136" t="s">
        <v>265</v>
      </c>
      <c r="B24" s="115" t="s">
        <v>102</v>
      </c>
      <c r="C24" s="136" t="s">
        <v>289</v>
      </c>
      <c r="D24" s="103">
        <v>1</v>
      </c>
      <c r="E24" s="113">
        <f t="shared" ref="E24:E27" si="12">D24*$K$9</f>
        <v>1666</v>
      </c>
      <c r="F24" s="191">
        <v>1</v>
      </c>
      <c r="G24" s="165">
        <f t="shared" si="1"/>
        <v>1666</v>
      </c>
      <c r="H24" s="166">
        <v>0.25</v>
      </c>
      <c r="I24" s="196">
        <f t="shared" ref="I24:I27" si="13">IF((H24*G24)="","",(H24*G24))</f>
        <v>416.5</v>
      </c>
      <c r="J24" s="132">
        <f>'12 Est Prof Wage Rate'!$G$38</f>
        <v>74.030166000000008</v>
      </c>
      <c r="K24" s="167">
        <f t="shared" ref="K24:K27" si="14">IF((J24*I24)="","",(J24*I24))</f>
        <v>30833.564139000002</v>
      </c>
    </row>
    <row r="25" spans="1:11" ht="39" x14ac:dyDescent="0.3">
      <c r="A25" s="136" t="s">
        <v>101</v>
      </c>
      <c r="B25" s="115" t="s">
        <v>152</v>
      </c>
      <c r="C25" s="136" t="s">
        <v>267</v>
      </c>
      <c r="D25" s="103">
        <v>0.75</v>
      </c>
      <c r="E25" s="113">
        <f t="shared" si="12"/>
        <v>1249.5</v>
      </c>
      <c r="F25" s="191">
        <v>1</v>
      </c>
      <c r="G25" s="165">
        <f t="shared" si="1"/>
        <v>1249.5</v>
      </c>
      <c r="H25" s="166">
        <v>0.25</v>
      </c>
      <c r="I25" s="196">
        <f t="shared" si="13"/>
        <v>312.375</v>
      </c>
      <c r="J25" s="132">
        <f>'12 Est Prof Wage Rate'!$G$38</f>
        <v>74.030166000000008</v>
      </c>
      <c r="K25" s="167">
        <f t="shared" si="14"/>
        <v>23125.173104250003</v>
      </c>
    </row>
    <row r="26" spans="1:11" ht="26" x14ac:dyDescent="0.3">
      <c r="A26" s="136" t="s">
        <v>112</v>
      </c>
      <c r="B26" s="115" t="s">
        <v>113</v>
      </c>
      <c r="C26" s="136" t="s">
        <v>290</v>
      </c>
      <c r="D26" s="103">
        <v>1</v>
      </c>
      <c r="E26" s="113">
        <f t="shared" si="12"/>
        <v>1666</v>
      </c>
      <c r="F26" s="191">
        <v>2</v>
      </c>
      <c r="G26" s="165">
        <f t="shared" si="1"/>
        <v>3332</v>
      </c>
      <c r="H26" s="166">
        <v>0.5</v>
      </c>
      <c r="I26" s="196">
        <f t="shared" si="13"/>
        <v>1666</v>
      </c>
      <c r="J26" s="132">
        <f>'12 Est Prof Wage Rate'!$G$38</f>
        <v>74.030166000000008</v>
      </c>
      <c r="K26" s="167">
        <f t="shared" si="14"/>
        <v>123334.25655600001</v>
      </c>
    </row>
    <row r="27" spans="1:11" ht="26" x14ac:dyDescent="0.3">
      <c r="A27" s="136" t="s">
        <v>168</v>
      </c>
      <c r="B27" s="115" t="s">
        <v>169</v>
      </c>
      <c r="C27" s="136" t="s">
        <v>291</v>
      </c>
      <c r="D27" s="103">
        <v>1</v>
      </c>
      <c r="E27" s="113">
        <f t="shared" si="12"/>
        <v>1666</v>
      </c>
      <c r="F27" s="191">
        <v>1</v>
      </c>
      <c r="G27" s="165">
        <f t="shared" si="1"/>
        <v>1666</v>
      </c>
      <c r="H27" s="166">
        <v>1</v>
      </c>
      <c r="I27" s="196">
        <f t="shared" si="13"/>
        <v>1666</v>
      </c>
      <c r="J27" s="190">
        <f>'12 Est Prof Wage Rate'!$G$38</f>
        <v>74.030166000000008</v>
      </c>
      <c r="K27" s="167">
        <f t="shared" si="14"/>
        <v>123334.25655600001</v>
      </c>
    </row>
  </sheetData>
  <printOptions horizontalCentered="1"/>
  <pageMargins left="0.25" right="0.25" top="0.25" bottom="0.25" header="0.5" footer="0.5"/>
  <pageSetup scale="79" fitToHeight="20" orientation="landscape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C05E8-5166-4CF6-A4C0-B5C4713BC87C}">
  <sheetPr codeName="Sheet1">
    <tabColor theme="9" tint="0.79998168889431442"/>
    <pageSetUpPr fitToPage="1"/>
  </sheetPr>
  <dimension ref="A1:K36"/>
  <sheetViews>
    <sheetView zoomScaleNormal="100" workbookViewId="0">
      <pane ySplit="12" topLeftCell="A13" activePane="bottomLeft" state="frozen"/>
      <selection activeCell="A17" sqref="A17:A18"/>
      <selection pane="bottomLeft" activeCell="A21" sqref="A21"/>
    </sheetView>
  </sheetViews>
  <sheetFormatPr defaultColWidth="9.453125" defaultRowHeight="13" x14ac:dyDescent="0.3"/>
  <cols>
    <col min="1" max="1" width="12.54296875" style="10" customWidth="1"/>
    <col min="2" max="2" width="45.453125" style="12" customWidth="1"/>
    <col min="3" max="3" width="11.453125" style="20" customWidth="1"/>
    <col min="4" max="4" width="12.1796875" style="17" customWidth="1"/>
    <col min="5" max="5" width="12.1796875" style="114" customWidth="1"/>
    <col min="6" max="6" width="11.453125" style="10" customWidth="1"/>
    <col min="7" max="7" width="12.54296875" style="19" customWidth="1"/>
    <col min="8" max="8" width="16.81640625" style="10" bestFit="1" customWidth="1"/>
    <col min="9" max="9" width="12.453125" style="23" customWidth="1"/>
    <col min="10" max="10" width="9.453125" style="24"/>
    <col min="11" max="11" width="11.453125" style="46" bestFit="1" customWidth="1"/>
    <col min="12" max="16384" width="9.453125" style="1"/>
  </cols>
  <sheetData>
    <row r="1" spans="1:11" x14ac:dyDescent="0.3">
      <c r="A1" s="2" t="s">
        <v>75</v>
      </c>
      <c r="B1" s="3"/>
      <c r="C1" s="3"/>
      <c r="D1" s="14"/>
      <c r="E1" s="3"/>
      <c r="F1" s="3"/>
      <c r="G1" s="5"/>
      <c r="H1" s="3"/>
      <c r="I1" s="21"/>
      <c r="J1" s="41"/>
      <c r="K1" s="44"/>
    </row>
    <row r="2" spans="1:11" x14ac:dyDescent="0.3">
      <c r="A2" s="2" t="s">
        <v>76</v>
      </c>
      <c r="B2" s="3"/>
      <c r="C2" s="2"/>
      <c r="D2" s="15"/>
      <c r="E2" s="3"/>
      <c r="F2" s="3"/>
      <c r="G2" s="5"/>
      <c r="H2" s="3"/>
      <c r="I2" s="21"/>
      <c r="J2" s="41"/>
      <c r="K2" s="45"/>
    </row>
    <row r="3" spans="1:11" x14ac:dyDescent="0.3">
      <c r="A3" s="2" t="s">
        <v>132</v>
      </c>
      <c r="B3" s="3"/>
      <c r="C3" s="2"/>
      <c r="D3" s="15"/>
      <c r="E3" s="3"/>
      <c r="F3" s="3"/>
      <c r="G3" s="5"/>
      <c r="H3" s="3"/>
      <c r="I3" s="21"/>
      <c r="J3" s="41"/>
      <c r="K3" s="45"/>
    </row>
    <row r="4" spans="1:11" x14ac:dyDescent="0.3">
      <c r="A4" s="2" t="s">
        <v>0</v>
      </c>
      <c r="B4" s="3"/>
      <c r="C4" s="2"/>
      <c r="D4" s="15"/>
      <c r="E4" s="3"/>
      <c r="F4" s="3"/>
      <c r="G4" s="5"/>
      <c r="H4" s="3"/>
      <c r="I4" s="21"/>
      <c r="J4" s="41"/>
      <c r="K4" s="44"/>
    </row>
    <row r="5" spans="1:11" x14ac:dyDescent="0.3">
      <c r="A5" s="2" t="s">
        <v>77</v>
      </c>
      <c r="B5" s="3"/>
      <c r="C5" s="2"/>
      <c r="D5" s="15"/>
      <c r="E5" s="3"/>
      <c r="F5" s="3"/>
      <c r="G5" s="5"/>
      <c r="H5" s="3"/>
      <c r="I5" s="21"/>
      <c r="J5" s="41"/>
      <c r="K5" s="44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44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44"/>
    </row>
    <row r="8" spans="1:11" x14ac:dyDescent="0.3">
      <c r="A8" s="26" t="s">
        <v>1</v>
      </c>
      <c r="B8" s="3"/>
      <c r="C8" s="155">
        <v>28</v>
      </c>
      <c r="D8" s="26"/>
      <c r="E8" s="3"/>
      <c r="F8" s="40"/>
      <c r="G8" s="1"/>
      <c r="H8" s="43"/>
      <c r="I8" s="106"/>
      <c r="J8" s="134" t="s">
        <v>2</v>
      </c>
      <c r="K8" s="156">
        <v>22</v>
      </c>
    </row>
    <row r="9" spans="1:11" x14ac:dyDescent="0.3">
      <c r="A9" s="26" t="s">
        <v>3</v>
      </c>
      <c r="B9" s="3"/>
      <c r="C9" s="108">
        <f>I10/G10</f>
        <v>3.2318401287553646</v>
      </c>
      <c r="D9" s="26"/>
      <c r="E9" s="3"/>
      <c r="F9" s="43"/>
      <c r="G9" s="1"/>
      <c r="H9" s="43"/>
      <c r="I9" s="106"/>
      <c r="J9" s="43" t="s">
        <v>4</v>
      </c>
      <c r="K9" s="111">
        <f>G10/C8</f>
        <v>10.651428571428571</v>
      </c>
    </row>
    <row r="10" spans="1:11" x14ac:dyDescent="0.3">
      <c r="A10" s="26" t="s">
        <v>5</v>
      </c>
      <c r="B10" s="3"/>
      <c r="C10" s="2"/>
      <c r="D10" s="15"/>
      <c r="E10" s="3"/>
      <c r="F10" s="43" t="s">
        <v>6</v>
      </c>
      <c r="G10" s="110">
        <f>SUM(G14:G32)</f>
        <v>298.24</v>
      </c>
      <c r="H10" s="43"/>
      <c r="I10" s="110">
        <f>SUM(I14:I32)</f>
        <v>963.86400000000003</v>
      </c>
      <c r="J10" s="42"/>
      <c r="K10" s="109">
        <f>SUM(K14:K32)</f>
        <v>71355.011921424011</v>
      </c>
    </row>
    <row r="11" spans="1:11" x14ac:dyDescent="0.3">
      <c r="A11" s="158" t="s">
        <v>7</v>
      </c>
      <c r="B11" s="159" t="s">
        <v>8</v>
      </c>
      <c r="C11" s="159" t="s">
        <v>9</v>
      </c>
      <c r="D11" s="159" t="s">
        <v>10</v>
      </c>
      <c r="E11" s="160" t="s">
        <v>11</v>
      </c>
      <c r="F11" s="161" t="s">
        <v>12</v>
      </c>
      <c r="G11" s="160" t="s">
        <v>13</v>
      </c>
      <c r="H11" s="162" t="s">
        <v>14</v>
      </c>
      <c r="I11" s="163" t="s">
        <v>15</v>
      </c>
      <c r="J11" s="164" t="s">
        <v>16</v>
      </c>
      <c r="K11" s="164" t="s">
        <v>17</v>
      </c>
    </row>
    <row r="12" spans="1:11" ht="52" x14ac:dyDescent="0.3">
      <c r="A12" s="50" t="s">
        <v>78</v>
      </c>
      <c r="B12" s="51" t="s">
        <v>18</v>
      </c>
      <c r="C12" s="51" t="s">
        <v>19</v>
      </c>
      <c r="D12" s="52" t="s">
        <v>20</v>
      </c>
      <c r="E12" s="112" t="s">
        <v>21</v>
      </c>
      <c r="F12" s="51" t="s">
        <v>22</v>
      </c>
      <c r="G12" s="53" t="s">
        <v>23</v>
      </c>
      <c r="H12" s="51" t="s">
        <v>123</v>
      </c>
      <c r="I12" s="54" t="s">
        <v>24</v>
      </c>
      <c r="J12" s="55" t="s">
        <v>25</v>
      </c>
      <c r="K12" s="56" t="s">
        <v>26</v>
      </c>
    </row>
    <row r="13" spans="1:11" x14ac:dyDescent="0.3">
      <c r="A13" s="117" t="s">
        <v>79</v>
      </c>
      <c r="B13" s="118"/>
      <c r="C13" s="119"/>
      <c r="D13" s="120"/>
      <c r="E13" s="121"/>
      <c r="F13" s="121"/>
      <c r="G13" s="122"/>
      <c r="H13" s="123"/>
      <c r="I13" s="124"/>
      <c r="J13" s="125"/>
      <c r="K13" s="126"/>
    </row>
    <row r="14" spans="1:11" x14ac:dyDescent="0.3">
      <c r="A14" s="127">
        <v>105</v>
      </c>
      <c r="B14" s="128" t="s">
        <v>81</v>
      </c>
      <c r="C14" s="127" t="s">
        <v>82</v>
      </c>
      <c r="D14" s="184">
        <v>0.04</v>
      </c>
      <c r="E14" s="113">
        <f>$C$8*D14</f>
        <v>1.1200000000000001</v>
      </c>
      <c r="F14" s="129">
        <v>1</v>
      </c>
      <c r="G14" s="130">
        <f>E14*F14</f>
        <v>1.1200000000000001</v>
      </c>
      <c r="H14" s="157">
        <v>12</v>
      </c>
      <c r="I14" s="131">
        <f t="shared" ref="I14:I15" si="0">IF((H14*G14)="","",(H14*G14))</f>
        <v>13.440000000000001</v>
      </c>
      <c r="J14" s="132">
        <f>'12 Est Prof Wage Rate'!$G$38</f>
        <v>74.030166000000008</v>
      </c>
      <c r="K14" s="133">
        <f t="shared" ref="K14:K15" si="1">IF((J14*I14)="","",(J14*I14))</f>
        <v>994.96543104000023</v>
      </c>
    </row>
    <row r="15" spans="1:11" x14ac:dyDescent="0.3">
      <c r="A15" s="213" t="s">
        <v>80</v>
      </c>
      <c r="B15" s="115" t="s">
        <v>83</v>
      </c>
      <c r="C15" s="104" t="s">
        <v>82</v>
      </c>
      <c r="D15" s="185">
        <v>0.04</v>
      </c>
      <c r="E15" s="113">
        <f t="shared" ref="E15:E22" si="2">D15*$C$8</f>
        <v>1.1200000000000001</v>
      </c>
      <c r="F15" s="102">
        <v>1</v>
      </c>
      <c r="G15" s="165">
        <f t="shared" ref="G15:G29" si="3">E15*F15</f>
        <v>1.1200000000000001</v>
      </c>
      <c r="H15" s="166">
        <v>1</v>
      </c>
      <c r="I15" s="165">
        <f t="shared" si="0"/>
        <v>1.1200000000000001</v>
      </c>
      <c r="J15" s="132">
        <f>'12 Est Prof Wage Rate'!$G$38</f>
        <v>74.030166000000008</v>
      </c>
      <c r="K15" s="167">
        <f t="shared" si="1"/>
        <v>82.913785920000024</v>
      </c>
    </row>
    <row r="16" spans="1:11" x14ac:dyDescent="0.3">
      <c r="A16" s="117" t="s">
        <v>27</v>
      </c>
      <c r="B16" s="118"/>
      <c r="C16" s="119"/>
      <c r="D16" s="120"/>
      <c r="E16" s="121"/>
      <c r="F16" s="121"/>
      <c r="G16" s="122"/>
      <c r="H16" s="123"/>
      <c r="I16" s="124"/>
      <c r="J16" s="125"/>
      <c r="K16" s="126"/>
    </row>
    <row r="17" spans="1:11" x14ac:dyDescent="0.3">
      <c r="A17" s="104" t="s">
        <v>84</v>
      </c>
      <c r="B17" s="115" t="s">
        <v>85</v>
      </c>
      <c r="C17" s="104" t="s">
        <v>82</v>
      </c>
      <c r="D17" s="103">
        <v>0.04</v>
      </c>
      <c r="E17" s="113">
        <f t="shared" si="2"/>
        <v>1.1200000000000001</v>
      </c>
      <c r="F17" s="102">
        <v>1</v>
      </c>
      <c r="G17" s="165">
        <f t="shared" si="3"/>
        <v>1.1200000000000001</v>
      </c>
      <c r="H17" s="166">
        <v>0.5</v>
      </c>
      <c r="I17" s="165">
        <f t="shared" ref="I17:I22" si="4">IF((H17*G17)="","",(H17*G17))</f>
        <v>0.56000000000000005</v>
      </c>
      <c r="J17" s="132">
        <f>'12 Est Prof Wage Rate'!$G$38</f>
        <v>74.030166000000008</v>
      </c>
      <c r="K17" s="167">
        <f t="shared" ref="K17:K22" si="5">IF((J17*I17)="","",(J17*I17))</f>
        <v>41.456892960000012</v>
      </c>
    </row>
    <row r="18" spans="1:11" x14ac:dyDescent="0.3">
      <c r="A18" s="104" t="s">
        <v>251</v>
      </c>
      <c r="B18" s="115" t="s">
        <v>250</v>
      </c>
      <c r="C18" s="104" t="s">
        <v>82</v>
      </c>
      <c r="D18" s="103">
        <v>1</v>
      </c>
      <c r="E18" s="113">
        <f t="shared" si="2"/>
        <v>28</v>
      </c>
      <c r="F18" s="102">
        <v>1</v>
      </c>
      <c r="G18" s="165">
        <f t="shared" si="3"/>
        <v>28</v>
      </c>
      <c r="H18" s="166">
        <v>9.5</v>
      </c>
      <c r="I18" s="165">
        <f t="shared" si="4"/>
        <v>266</v>
      </c>
      <c r="J18" s="132">
        <f>'12 Est Prof Wage Rate'!$G$38</f>
        <v>74.030166000000008</v>
      </c>
      <c r="K18" s="167">
        <f t="shared" si="5"/>
        <v>19692.024156000003</v>
      </c>
    </row>
    <row r="19" spans="1:11" ht="26" x14ac:dyDescent="0.3">
      <c r="A19" s="104" t="s">
        <v>254</v>
      </c>
      <c r="B19" s="115" t="s">
        <v>90</v>
      </c>
      <c r="C19" s="104" t="s">
        <v>82</v>
      </c>
      <c r="D19" s="103">
        <v>1</v>
      </c>
      <c r="E19" s="113">
        <f t="shared" si="2"/>
        <v>28</v>
      </c>
      <c r="F19" s="102">
        <v>1</v>
      </c>
      <c r="G19" s="165">
        <f t="shared" si="3"/>
        <v>28</v>
      </c>
      <c r="H19" s="166">
        <v>0.08</v>
      </c>
      <c r="I19" s="165">
        <f t="shared" si="4"/>
        <v>2.2400000000000002</v>
      </c>
      <c r="J19" s="132">
        <f>'12 Est Prof Wage Rate'!$G$38</f>
        <v>74.030166000000008</v>
      </c>
      <c r="K19" s="167">
        <f t="shared" si="5"/>
        <v>165.82757184000005</v>
      </c>
    </row>
    <row r="20" spans="1:11" x14ac:dyDescent="0.3">
      <c r="A20" s="104" t="s">
        <v>255</v>
      </c>
      <c r="B20" s="115" t="s">
        <v>252</v>
      </c>
      <c r="C20" s="104" t="s">
        <v>82</v>
      </c>
      <c r="D20" s="103">
        <v>1</v>
      </c>
      <c r="E20" s="113">
        <f t="shared" si="2"/>
        <v>28</v>
      </c>
      <c r="F20" s="102">
        <v>1</v>
      </c>
      <c r="G20" s="165">
        <f t="shared" si="3"/>
        <v>28</v>
      </c>
      <c r="H20" s="166">
        <v>8.3000000000000004E-2</v>
      </c>
      <c r="I20" s="165">
        <f t="shared" si="4"/>
        <v>2.3240000000000003</v>
      </c>
      <c r="J20" s="132">
        <f>'12 Est Prof Wage Rate'!$G$38</f>
        <v>74.030166000000008</v>
      </c>
      <c r="K20" s="167">
        <f t="shared" si="5"/>
        <v>172.04610578400005</v>
      </c>
    </row>
    <row r="21" spans="1:11" ht="26" x14ac:dyDescent="0.3">
      <c r="A21" s="104" t="s">
        <v>256</v>
      </c>
      <c r="B21" s="115" t="s">
        <v>253</v>
      </c>
      <c r="C21" s="104" t="s">
        <v>82</v>
      </c>
      <c r="D21" s="103">
        <v>1</v>
      </c>
      <c r="E21" s="113">
        <f t="shared" si="2"/>
        <v>28</v>
      </c>
      <c r="F21" s="102">
        <v>1</v>
      </c>
      <c r="G21" s="165">
        <f t="shared" si="3"/>
        <v>28</v>
      </c>
      <c r="H21" s="166">
        <v>0.08</v>
      </c>
      <c r="I21" s="165">
        <f t="shared" si="4"/>
        <v>2.2400000000000002</v>
      </c>
      <c r="J21" s="132">
        <f>'12 Est Prof Wage Rate'!$G$38</f>
        <v>74.030166000000008</v>
      </c>
      <c r="K21" s="167">
        <f t="shared" si="5"/>
        <v>165.82757184000005</v>
      </c>
    </row>
    <row r="22" spans="1:11" x14ac:dyDescent="0.3">
      <c r="A22" s="104" t="s">
        <v>257</v>
      </c>
      <c r="B22" s="115" t="s">
        <v>91</v>
      </c>
      <c r="C22" s="104" t="s">
        <v>82</v>
      </c>
      <c r="D22" s="103">
        <v>1</v>
      </c>
      <c r="E22" s="113">
        <f t="shared" si="2"/>
        <v>28</v>
      </c>
      <c r="F22" s="102">
        <v>1</v>
      </c>
      <c r="G22" s="165">
        <f t="shared" si="3"/>
        <v>28</v>
      </c>
      <c r="H22" s="166">
        <v>20</v>
      </c>
      <c r="I22" s="165">
        <f t="shared" si="4"/>
        <v>560</v>
      </c>
      <c r="J22" s="132">
        <f>'12 Est Prof Wage Rate'!$G$38</f>
        <v>74.030166000000008</v>
      </c>
      <c r="K22" s="167">
        <f t="shared" si="5"/>
        <v>41456.892960000005</v>
      </c>
    </row>
    <row r="23" spans="1:11" x14ac:dyDescent="0.3">
      <c r="A23" s="117" t="s">
        <v>92</v>
      </c>
      <c r="B23" s="118"/>
      <c r="C23" s="119"/>
      <c r="D23" s="120"/>
      <c r="E23" s="121"/>
      <c r="F23" s="121"/>
      <c r="G23" s="122"/>
      <c r="H23" s="123"/>
      <c r="I23" s="124"/>
      <c r="J23" s="125"/>
      <c r="K23" s="126"/>
    </row>
    <row r="24" spans="1:11" x14ac:dyDescent="0.3">
      <c r="A24" s="104" t="s">
        <v>266</v>
      </c>
      <c r="B24" s="115" t="s">
        <v>276</v>
      </c>
      <c r="C24" s="136" t="s">
        <v>82</v>
      </c>
      <c r="D24" s="103">
        <v>1</v>
      </c>
      <c r="E24" s="113">
        <f t="shared" ref="E24" si="6">D24*$K$8</f>
        <v>22</v>
      </c>
      <c r="F24" s="102">
        <v>1</v>
      </c>
      <c r="G24" s="165">
        <f t="shared" ref="G24" si="7">E24*F24</f>
        <v>22</v>
      </c>
      <c r="H24" s="166">
        <v>0.5</v>
      </c>
      <c r="I24" s="165">
        <f t="shared" ref="I24" si="8">IF((H24*G24)="","",(H24*G24))</f>
        <v>11</v>
      </c>
      <c r="J24" s="132">
        <f>'12 Est Prof Wage Rate'!$G$38</f>
        <v>74.030166000000008</v>
      </c>
      <c r="K24" s="167">
        <f t="shared" ref="K24" si="9">IF((J24*I24)="","",(J24*I24))</f>
        <v>814.33182600000009</v>
      </c>
    </row>
    <row r="25" spans="1:11" x14ac:dyDescent="0.3">
      <c r="A25" s="104" t="s">
        <v>97</v>
      </c>
      <c r="B25" s="115" t="s">
        <v>98</v>
      </c>
      <c r="C25" s="136" t="s">
        <v>99</v>
      </c>
      <c r="D25" s="103">
        <v>1</v>
      </c>
      <c r="E25" s="113">
        <f t="shared" ref="E25:E29" si="10">D25*$K$8</f>
        <v>22</v>
      </c>
      <c r="F25" s="102">
        <v>1</v>
      </c>
      <c r="G25" s="165">
        <f t="shared" si="3"/>
        <v>22</v>
      </c>
      <c r="H25" s="166">
        <v>0.25</v>
      </c>
      <c r="I25" s="165">
        <f t="shared" ref="I25:I29" si="11">IF((H25*G25)="","",(H25*G25))</f>
        <v>5.5</v>
      </c>
      <c r="J25" s="132">
        <f>'12 Est Prof Wage Rate'!$G$38</f>
        <v>74.030166000000008</v>
      </c>
      <c r="K25" s="167">
        <f t="shared" ref="K25:K28" si="12">IF((J25*I25)="","",(J25*I25))</f>
        <v>407.16591300000005</v>
      </c>
    </row>
    <row r="26" spans="1:11" x14ac:dyDescent="0.3">
      <c r="A26" s="104" t="s">
        <v>103</v>
      </c>
      <c r="B26" s="115" t="s">
        <v>104</v>
      </c>
      <c r="C26" s="136" t="s">
        <v>82</v>
      </c>
      <c r="D26" s="103">
        <v>1</v>
      </c>
      <c r="E26" s="113">
        <f t="shared" si="10"/>
        <v>22</v>
      </c>
      <c r="F26" s="102">
        <v>1</v>
      </c>
      <c r="G26" s="165">
        <f t="shared" si="3"/>
        <v>22</v>
      </c>
      <c r="H26" s="166">
        <v>1</v>
      </c>
      <c r="I26" s="165">
        <f t="shared" si="11"/>
        <v>22</v>
      </c>
      <c r="J26" s="132">
        <f>'12 Est Prof Wage Rate'!$G$38</f>
        <v>74.030166000000008</v>
      </c>
      <c r="K26" s="167">
        <f t="shared" si="12"/>
        <v>1628.6636520000002</v>
      </c>
    </row>
    <row r="27" spans="1:11" x14ac:dyDescent="0.3">
      <c r="A27" s="104" t="s">
        <v>93</v>
      </c>
      <c r="B27" s="115" t="s">
        <v>94</v>
      </c>
      <c r="C27" s="136" t="s">
        <v>82</v>
      </c>
      <c r="D27" s="103">
        <v>1</v>
      </c>
      <c r="E27" s="113">
        <f>D27*$K$8</f>
        <v>22</v>
      </c>
      <c r="F27" s="102">
        <v>1</v>
      </c>
      <c r="G27" s="165">
        <f t="shared" si="3"/>
        <v>22</v>
      </c>
      <c r="H27" s="166">
        <v>1</v>
      </c>
      <c r="I27" s="165">
        <f t="shared" si="11"/>
        <v>22</v>
      </c>
      <c r="J27" s="132">
        <f>'12 Est Prof Wage Rate'!$G$38</f>
        <v>74.030166000000008</v>
      </c>
      <c r="K27" s="167">
        <f t="shared" si="12"/>
        <v>1628.6636520000002</v>
      </c>
    </row>
    <row r="28" spans="1:11" ht="26" x14ac:dyDescent="0.3">
      <c r="A28" s="104" t="s">
        <v>105</v>
      </c>
      <c r="B28" s="115" t="s">
        <v>106</v>
      </c>
      <c r="C28" s="136" t="s">
        <v>107</v>
      </c>
      <c r="D28" s="103">
        <v>1</v>
      </c>
      <c r="E28" s="113">
        <f t="shared" si="10"/>
        <v>22</v>
      </c>
      <c r="F28" s="102">
        <v>1</v>
      </c>
      <c r="G28" s="165">
        <f t="shared" si="3"/>
        <v>22</v>
      </c>
      <c r="H28" s="166">
        <v>1</v>
      </c>
      <c r="I28" s="165">
        <f t="shared" si="11"/>
        <v>22</v>
      </c>
      <c r="J28" s="132">
        <f>'12 Est Prof Wage Rate'!$G$38</f>
        <v>74.030166000000008</v>
      </c>
      <c r="K28" s="167">
        <f t="shared" si="12"/>
        <v>1628.6636520000002</v>
      </c>
    </row>
    <row r="29" spans="1:11" x14ac:dyDescent="0.3">
      <c r="A29" s="104" t="s">
        <v>108</v>
      </c>
      <c r="B29" s="115" t="s">
        <v>109</v>
      </c>
      <c r="C29" s="136" t="s">
        <v>82</v>
      </c>
      <c r="D29" s="103">
        <v>1</v>
      </c>
      <c r="E29" s="113">
        <f t="shared" si="10"/>
        <v>22</v>
      </c>
      <c r="F29" s="102">
        <v>1</v>
      </c>
      <c r="G29" s="165">
        <f t="shared" si="3"/>
        <v>22</v>
      </c>
      <c r="H29" s="166">
        <v>0.5</v>
      </c>
      <c r="I29" s="165">
        <f t="shared" si="11"/>
        <v>11</v>
      </c>
      <c r="J29" s="132">
        <f>'12 Est Prof Wage Rate'!$G$38</f>
        <v>74.030166000000008</v>
      </c>
      <c r="K29" s="167">
        <f t="shared" ref="K29" si="13">IF((J29*I29)="","",(J29*I29))</f>
        <v>814.33182600000009</v>
      </c>
    </row>
    <row r="30" spans="1:11" x14ac:dyDescent="0.3">
      <c r="A30" s="117" t="s">
        <v>308</v>
      </c>
      <c r="B30" s="118"/>
      <c r="C30" s="119"/>
      <c r="D30" s="120"/>
      <c r="E30" s="121"/>
      <c r="F30" s="121"/>
      <c r="G30" s="122"/>
      <c r="H30" s="123"/>
      <c r="I30" s="124"/>
      <c r="J30" s="125"/>
      <c r="K30" s="126"/>
    </row>
    <row r="31" spans="1:11" x14ac:dyDescent="0.3">
      <c r="A31" s="104" t="s">
        <v>116</v>
      </c>
      <c r="B31" s="115" t="s">
        <v>117</v>
      </c>
      <c r="C31" s="136" t="s">
        <v>82</v>
      </c>
      <c r="D31" s="103">
        <v>0.04</v>
      </c>
      <c r="E31" s="113">
        <f>D31*$K$8</f>
        <v>0.88</v>
      </c>
      <c r="F31" s="102">
        <v>1</v>
      </c>
      <c r="G31" s="165">
        <f t="shared" ref="G31:G36" si="14">E31*F31</f>
        <v>0.88</v>
      </c>
      <c r="H31" s="166">
        <v>0.5</v>
      </c>
      <c r="I31" s="165">
        <f t="shared" ref="I31:I36" si="15">IF((H31*G31)="","",(H31*G31))</f>
        <v>0.44</v>
      </c>
      <c r="J31" s="190">
        <f>'12 Est Prof Wage Rate'!$G$38</f>
        <v>74.030166000000008</v>
      </c>
      <c r="K31" s="167">
        <f t="shared" ref="K31:K36" si="16">IF((J31*I31)="","",(J31*I31))</f>
        <v>32.573273040000004</v>
      </c>
    </row>
    <row r="32" spans="1:11" x14ac:dyDescent="0.3">
      <c r="A32" s="104" t="s">
        <v>121</v>
      </c>
      <c r="B32" s="115" t="s">
        <v>122</v>
      </c>
      <c r="C32" s="136" t="s">
        <v>82</v>
      </c>
      <c r="D32" s="103">
        <v>1</v>
      </c>
      <c r="E32" s="113">
        <f t="shared" ref="E32:E36" si="17">D32*$K$8</f>
        <v>22</v>
      </c>
      <c r="F32" s="102">
        <v>1</v>
      </c>
      <c r="G32" s="165">
        <f t="shared" si="14"/>
        <v>22</v>
      </c>
      <c r="H32" s="166">
        <v>1</v>
      </c>
      <c r="I32" s="165">
        <f t="shared" si="15"/>
        <v>22</v>
      </c>
      <c r="J32" s="190">
        <f>'12 Est Prof Wage Rate'!$G$38</f>
        <v>74.030166000000008</v>
      </c>
      <c r="K32" s="167">
        <f t="shared" si="16"/>
        <v>1628.6636520000002</v>
      </c>
    </row>
    <row r="33" spans="1:11" x14ac:dyDescent="0.3">
      <c r="A33" s="104" t="s">
        <v>280</v>
      </c>
      <c r="B33" s="115" t="s">
        <v>282</v>
      </c>
      <c r="C33" s="136" t="s">
        <v>82</v>
      </c>
      <c r="D33" s="103">
        <v>0.04</v>
      </c>
      <c r="E33" s="113">
        <f t="shared" ref="E33:E34" si="18">D33*$K$8</f>
        <v>0.88</v>
      </c>
      <c r="F33" s="102">
        <v>1</v>
      </c>
      <c r="G33" s="165">
        <f t="shared" ref="G33:G34" si="19">E33*F33</f>
        <v>0.88</v>
      </c>
      <c r="H33" s="166">
        <v>24</v>
      </c>
      <c r="I33" s="165">
        <f t="shared" ref="I33:I34" si="20">IF((H33*G33)="","",(H33*G33))</f>
        <v>21.12</v>
      </c>
      <c r="J33" s="190">
        <f>'12 Est Prof Wage Rate'!$G$38</f>
        <v>74.030166000000008</v>
      </c>
      <c r="K33" s="167">
        <f t="shared" ref="K33:K34" si="21">IF((J33*I33)="","",(J33*I33))</f>
        <v>1563.5171059200002</v>
      </c>
    </row>
    <row r="34" spans="1:11" x14ac:dyDescent="0.3">
      <c r="A34" s="136" t="s">
        <v>119</v>
      </c>
      <c r="B34" s="115" t="s">
        <v>279</v>
      </c>
      <c r="C34" s="136" t="s">
        <v>120</v>
      </c>
      <c r="D34" s="103">
        <v>1</v>
      </c>
      <c r="E34" s="113">
        <f t="shared" si="18"/>
        <v>22</v>
      </c>
      <c r="F34" s="102">
        <v>1</v>
      </c>
      <c r="G34" s="165">
        <f t="shared" si="19"/>
        <v>22</v>
      </c>
      <c r="H34" s="166">
        <v>1</v>
      </c>
      <c r="I34" s="165">
        <f t="shared" si="20"/>
        <v>22</v>
      </c>
      <c r="J34" s="190">
        <f>'12 Est Prof Wage Rate'!$G$38</f>
        <v>74.030166000000008</v>
      </c>
      <c r="K34" s="167">
        <f t="shared" si="21"/>
        <v>1628.6636520000002</v>
      </c>
    </row>
    <row r="35" spans="1:11" x14ac:dyDescent="0.3">
      <c r="A35" s="104" t="s">
        <v>114</v>
      </c>
      <c r="B35" s="115" t="s">
        <v>278</v>
      </c>
      <c r="C35" s="136" t="s">
        <v>82</v>
      </c>
      <c r="D35" s="103">
        <v>1</v>
      </c>
      <c r="E35" s="113">
        <f t="shared" si="17"/>
        <v>22</v>
      </c>
      <c r="F35" s="102">
        <v>2</v>
      </c>
      <c r="G35" s="165">
        <f t="shared" si="14"/>
        <v>44</v>
      </c>
      <c r="H35" s="166">
        <v>1</v>
      </c>
      <c r="I35" s="165">
        <f t="shared" si="15"/>
        <v>44</v>
      </c>
      <c r="J35" s="132">
        <f>'12 Est Prof Wage Rate'!$G$38</f>
        <v>74.030166000000008</v>
      </c>
      <c r="K35" s="167">
        <f t="shared" si="16"/>
        <v>3257.3273040000004</v>
      </c>
    </row>
    <row r="36" spans="1:11" x14ac:dyDescent="0.3">
      <c r="A36" s="104" t="s">
        <v>206</v>
      </c>
      <c r="B36" s="115" t="s">
        <v>115</v>
      </c>
      <c r="C36" s="136" t="s">
        <v>82</v>
      </c>
      <c r="D36" s="103">
        <v>1</v>
      </c>
      <c r="E36" s="113">
        <f t="shared" si="17"/>
        <v>22</v>
      </c>
      <c r="F36" s="102">
        <v>1</v>
      </c>
      <c r="G36" s="165">
        <f t="shared" si="14"/>
        <v>22</v>
      </c>
      <c r="H36" s="166">
        <v>1</v>
      </c>
      <c r="I36" s="165">
        <f t="shared" si="15"/>
        <v>22</v>
      </c>
      <c r="J36" s="190">
        <f>'12 Est Prof Wage Rate'!$G$38</f>
        <v>74.030166000000008</v>
      </c>
      <c r="K36" s="167">
        <f t="shared" si="16"/>
        <v>1628.6636520000002</v>
      </c>
    </row>
  </sheetData>
  <printOptions horizontalCentered="1"/>
  <pageMargins left="0.25" right="0.25" top="0.25" bottom="0.25" header="0.5" footer="0.5"/>
  <pageSetup scale="80" fitToHeight="20" orientation="landscape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E28BF-FB87-450A-B010-DABB9B07374A}">
  <sheetPr codeName="Sheet2">
    <tabColor theme="9" tint="0.79998168889431442"/>
    <pageSetUpPr fitToPage="1"/>
  </sheetPr>
  <dimension ref="A1:K21"/>
  <sheetViews>
    <sheetView zoomScaleNormal="100" workbookViewId="0">
      <pane ySplit="12" topLeftCell="A13" activePane="bottomLeft" state="frozen"/>
      <selection activeCell="A17" sqref="A17:A18"/>
      <selection pane="bottomLeft" activeCell="B13" sqref="B13"/>
    </sheetView>
  </sheetViews>
  <sheetFormatPr defaultColWidth="9.453125" defaultRowHeight="13" x14ac:dyDescent="0.3"/>
  <cols>
    <col min="1" max="1" width="12.54296875" style="7" customWidth="1"/>
    <col min="2" max="2" width="45.453125" style="11" customWidth="1"/>
    <col min="3" max="3" width="11.453125" style="9" customWidth="1"/>
    <col min="4" max="4" width="12.1796875" style="16" customWidth="1"/>
    <col min="5" max="5" width="12.1796875" style="18" customWidth="1"/>
    <col min="6" max="6" width="11.453125" style="7" customWidth="1"/>
    <col min="7" max="7" width="12.54296875" style="8" customWidth="1"/>
    <col min="8" max="8" width="16.81640625" style="7" bestFit="1" customWidth="1"/>
    <col min="9" max="9" width="12.453125" style="22" customWidth="1"/>
    <col min="10" max="10" width="9.453125" style="27"/>
    <col min="11" max="11" width="11.453125" style="18" bestFit="1" customWidth="1"/>
    <col min="12" max="16384" width="9.453125" style="1"/>
  </cols>
  <sheetData>
    <row r="1" spans="1:11" x14ac:dyDescent="0.3">
      <c r="A1" s="2" t="str">
        <f>'12 BHCollection EA REDA'!A1</f>
        <v>RURAL BUSINESS COOPERATIVE SERVICE</v>
      </c>
      <c r="B1" s="3"/>
      <c r="C1" s="3"/>
      <c r="D1" s="14"/>
      <c r="E1" s="3"/>
      <c r="F1" s="3"/>
      <c r="G1" s="5"/>
      <c r="H1" s="3"/>
      <c r="I1" s="21"/>
      <c r="J1" s="41"/>
      <c r="K1" s="3"/>
    </row>
    <row r="2" spans="1:11" x14ac:dyDescent="0.3">
      <c r="A2" s="2" t="str">
        <f>'12 BHCollection EA REDA'!A2</f>
        <v>RURAL ENERGY FOR AMERICA PROGRAM</v>
      </c>
      <c r="B2" s="3"/>
      <c r="C2" s="2"/>
      <c r="D2" s="15"/>
      <c r="E2" s="3"/>
      <c r="F2" s="3"/>
      <c r="G2" s="5"/>
      <c r="H2" s="3"/>
      <c r="I2" s="21"/>
      <c r="J2" s="41"/>
      <c r="K2" s="2"/>
    </row>
    <row r="3" spans="1:11" x14ac:dyDescent="0.3">
      <c r="A3" s="2" t="str">
        <f>'12 BHCollection EA REDA'!A3</f>
        <v>ENERGY AUDIT (EA) AND RENEWABLE ENERGY DEVELOPMENT ASSITANCE (REDA)</v>
      </c>
      <c r="B3" s="3"/>
      <c r="C3" s="2"/>
      <c r="D3" s="15"/>
      <c r="E3" s="3"/>
      <c r="F3" s="3"/>
      <c r="G3" s="5"/>
      <c r="H3" s="3"/>
      <c r="I3" s="21"/>
      <c r="J3" s="41"/>
      <c r="K3" s="2"/>
    </row>
    <row r="4" spans="1:11" x14ac:dyDescent="0.3">
      <c r="A4" s="2" t="str">
        <f>'12 BHCollection EA REDA'!A4</f>
        <v>INFORMATION COLLECTION BURDEN HOURS</v>
      </c>
      <c r="B4" s="3"/>
      <c r="C4" s="2"/>
      <c r="D4" s="15"/>
      <c r="E4" s="3"/>
      <c r="F4" s="3"/>
      <c r="G4" s="5"/>
      <c r="H4" s="3"/>
      <c r="I4" s="21"/>
      <c r="J4" s="41"/>
      <c r="K4" s="6"/>
    </row>
    <row r="5" spans="1:11" x14ac:dyDescent="0.3">
      <c r="A5" s="2" t="str">
        <f>'12 BHCollection EA REDA'!A5</f>
        <v>OMB # 0570 - 0067</v>
      </c>
      <c r="B5" s="3"/>
      <c r="C5" s="2"/>
      <c r="D5" s="15"/>
      <c r="E5" s="3"/>
      <c r="F5" s="3"/>
      <c r="G5" s="5"/>
      <c r="H5" s="3"/>
      <c r="I5" s="21"/>
      <c r="J5" s="41"/>
      <c r="K5" s="6"/>
    </row>
    <row r="6" spans="1:11" x14ac:dyDescent="0.3">
      <c r="A6" s="4">
        <f>'Overall Summary'!A10</f>
        <v>45575</v>
      </c>
      <c r="B6" s="3"/>
      <c r="C6" s="2"/>
      <c r="D6" s="15"/>
      <c r="E6" s="3"/>
      <c r="F6" s="3"/>
      <c r="G6" s="5"/>
      <c r="H6" s="3"/>
      <c r="I6" s="21"/>
      <c r="J6" s="41"/>
      <c r="K6" s="6"/>
    </row>
    <row r="7" spans="1:11" x14ac:dyDescent="0.3">
      <c r="A7" s="4"/>
      <c r="B7" s="3"/>
      <c r="C7" s="2"/>
      <c r="D7" s="15"/>
      <c r="E7" s="3"/>
      <c r="F7" s="3"/>
      <c r="G7" s="5"/>
      <c r="H7" s="3"/>
      <c r="I7" s="21"/>
      <c r="J7" s="41"/>
      <c r="K7" s="6"/>
    </row>
    <row r="8" spans="1:11" x14ac:dyDescent="0.3">
      <c r="A8" s="26" t="s">
        <v>1</v>
      </c>
      <c r="B8" s="3"/>
      <c r="C8" s="182">
        <f>'12 BHCollection EA REDA'!C8</f>
        <v>28</v>
      </c>
      <c r="D8" s="26"/>
      <c r="E8" s="3"/>
      <c r="F8" s="40"/>
      <c r="G8" s="1"/>
      <c r="H8" s="43"/>
      <c r="I8" s="106"/>
      <c r="J8" s="134" t="s">
        <v>2</v>
      </c>
      <c r="K8" s="183">
        <f>'12 BHCollection EA REDA'!K8</f>
        <v>22</v>
      </c>
    </row>
    <row r="9" spans="1:11" x14ac:dyDescent="0.3">
      <c r="A9" s="26" t="s">
        <v>3</v>
      </c>
      <c r="B9" s="3"/>
      <c r="C9" s="108">
        <f>I10/G10</f>
        <v>1.1558695652173911</v>
      </c>
      <c r="D9" s="26"/>
      <c r="E9" s="3"/>
      <c r="F9" s="43"/>
      <c r="G9" s="1"/>
      <c r="H9" s="43"/>
      <c r="I9" s="106"/>
      <c r="J9" s="43" t="s">
        <v>4</v>
      </c>
      <c r="K9" s="111">
        <f>G10/C8</f>
        <v>9.8571428571428577</v>
      </c>
    </row>
    <row r="10" spans="1:11" x14ac:dyDescent="0.3">
      <c r="A10" s="26" t="s">
        <v>5</v>
      </c>
      <c r="B10" s="3"/>
      <c r="C10" s="2"/>
      <c r="D10" s="15"/>
      <c r="E10" s="3"/>
      <c r="F10" s="43" t="s">
        <v>6</v>
      </c>
      <c r="G10" s="110">
        <f>SUM(G14:G21)</f>
        <v>276</v>
      </c>
      <c r="H10" s="43"/>
      <c r="I10" s="110">
        <f>SUM(I14:I21)</f>
        <v>319.02</v>
      </c>
      <c r="J10" s="42"/>
      <c r="K10" s="109">
        <f>SUM(K14:K21)</f>
        <v>23617.103557320002</v>
      </c>
    </row>
    <row r="11" spans="1:11" x14ac:dyDescent="0.3">
      <c r="A11" s="158" t="s">
        <v>7</v>
      </c>
      <c r="B11" s="159" t="s">
        <v>8</v>
      </c>
      <c r="C11" s="159" t="s">
        <v>9</v>
      </c>
      <c r="D11" s="159" t="s">
        <v>10</v>
      </c>
      <c r="E11" s="160" t="s">
        <v>11</v>
      </c>
      <c r="F11" s="161" t="s">
        <v>12</v>
      </c>
      <c r="G11" s="160" t="s">
        <v>13</v>
      </c>
      <c r="H11" s="162" t="s">
        <v>14</v>
      </c>
      <c r="I11" s="163" t="s">
        <v>15</v>
      </c>
      <c r="J11" s="164" t="s">
        <v>16</v>
      </c>
      <c r="K11" s="164" t="s">
        <v>17</v>
      </c>
    </row>
    <row r="12" spans="1:11" ht="52" x14ac:dyDescent="0.3">
      <c r="A12" s="50" t="s">
        <v>78</v>
      </c>
      <c r="B12" s="159" t="s">
        <v>18</v>
      </c>
      <c r="C12" s="159" t="s">
        <v>19</v>
      </c>
      <c r="D12" s="168" t="s">
        <v>20</v>
      </c>
      <c r="E12" s="160" t="s">
        <v>21</v>
      </c>
      <c r="F12" s="159" t="s">
        <v>22</v>
      </c>
      <c r="G12" s="169" t="s">
        <v>23</v>
      </c>
      <c r="H12" s="159" t="s">
        <v>123</v>
      </c>
      <c r="I12" s="170" t="s">
        <v>24</v>
      </c>
      <c r="J12" s="163" t="s">
        <v>25</v>
      </c>
      <c r="K12" s="171" t="s">
        <v>26</v>
      </c>
    </row>
    <row r="13" spans="1:11" x14ac:dyDescent="0.3">
      <c r="A13" s="117" t="s">
        <v>27</v>
      </c>
      <c r="B13" s="118"/>
      <c r="C13" s="119"/>
      <c r="D13" s="120"/>
      <c r="E13" s="120"/>
      <c r="F13" s="121"/>
      <c r="G13" s="122"/>
      <c r="H13" s="123"/>
      <c r="I13" s="124"/>
      <c r="J13" s="125"/>
      <c r="K13" s="126"/>
    </row>
    <row r="14" spans="1:11" ht="26" x14ac:dyDescent="0.3">
      <c r="A14" s="104" t="s">
        <v>86</v>
      </c>
      <c r="B14" s="107" t="s">
        <v>87</v>
      </c>
      <c r="C14" s="136" t="s">
        <v>284</v>
      </c>
      <c r="D14" s="103">
        <v>1</v>
      </c>
      <c r="E14" s="172">
        <f>D14*$C$8</f>
        <v>28</v>
      </c>
      <c r="F14" s="104">
        <v>1</v>
      </c>
      <c r="G14" s="173">
        <f>E14*F14</f>
        <v>28</v>
      </c>
      <c r="H14" s="104">
        <v>1</v>
      </c>
      <c r="I14" s="165">
        <f>IF((H14*G14)="","",(H14*G14))</f>
        <v>28</v>
      </c>
      <c r="J14" s="132">
        <f>'12 Est Prof Wage Rate'!$G$38</f>
        <v>74.030166000000008</v>
      </c>
      <c r="K14" s="167">
        <f>IF((J14*I14)="","",(J14*I14))</f>
        <v>2072.8446480000002</v>
      </c>
    </row>
    <row r="15" spans="1:11" ht="26" x14ac:dyDescent="0.3">
      <c r="A15" s="104" t="s">
        <v>88</v>
      </c>
      <c r="B15" s="107" t="s">
        <v>89</v>
      </c>
      <c r="C15" s="136" t="s">
        <v>292</v>
      </c>
      <c r="D15" s="103">
        <v>1</v>
      </c>
      <c r="E15" s="172">
        <f>D15*$C$8</f>
        <v>28</v>
      </c>
      <c r="F15" s="104">
        <v>1</v>
      </c>
      <c r="G15" s="173">
        <f>E15*F15</f>
        <v>28</v>
      </c>
      <c r="H15" s="104">
        <v>3</v>
      </c>
      <c r="I15" s="165">
        <f>IF((H15*G15)="","",(H15*G15))</f>
        <v>84</v>
      </c>
      <c r="J15" s="132">
        <f>'12 Est Prof Wage Rate'!$G$38</f>
        <v>74.030166000000008</v>
      </c>
      <c r="K15" s="167">
        <f>IF((J15*I15)="","",(J15*I15))</f>
        <v>6218.5339440000007</v>
      </c>
    </row>
    <row r="16" spans="1:11" x14ac:dyDescent="0.3">
      <c r="A16" s="117" t="s">
        <v>92</v>
      </c>
      <c r="B16" s="118"/>
      <c r="C16" s="119"/>
      <c r="D16" s="120"/>
      <c r="E16" s="120"/>
      <c r="F16" s="121"/>
      <c r="G16" s="122"/>
      <c r="H16" s="123"/>
      <c r="I16" s="124"/>
      <c r="J16" s="125"/>
      <c r="K16" s="126"/>
    </row>
    <row r="17" spans="1:11" ht="65" x14ac:dyDescent="0.3">
      <c r="A17" s="136" t="s">
        <v>95</v>
      </c>
      <c r="B17" s="115" t="s">
        <v>96</v>
      </c>
      <c r="C17" s="136" t="s">
        <v>288</v>
      </c>
      <c r="D17" s="103">
        <v>1</v>
      </c>
      <c r="E17" s="113">
        <f t="shared" ref="E17" si="0">D17*$K$8</f>
        <v>22</v>
      </c>
      <c r="F17" s="102">
        <v>1</v>
      </c>
      <c r="G17" s="165">
        <f t="shared" ref="G17" si="1">E17*F17</f>
        <v>22</v>
      </c>
      <c r="H17" s="166">
        <v>1</v>
      </c>
      <c r="I17" s="165">
        <f t="shared" ref="I17" si="2">IF((H17*G17)="","",(H17*G17))</f>
        <v>22</v>
      </c>
      <c r="J17" s="132">
        <f>'12 Est Prof Wage Rate'!$G$38</f>
        <v>74.030166000000008</v>
      </c>
      <c r="K17" s="167">
        <f t="shared" ref="K17" si="3">IF((J17*I17)="","",(J17*I17))</f>
        <v>1628.6636520000002</v>
      </c>
    </row>
    <row r="18" spans="1:11" ht="26" x14ac:dyDescent="0.3">
      <c r="A18" s="104" t="s">
        <v>265</v>
      </c>
      <c r="B18" s="107" t="s">
        <v>102</v>
      </c>
      <c r="C18" s="136" t="s">
        <v>289</v>
      </c>
      <c r="D18" s="103">
        <v>1</v>
      </c>
      <c r="E18" s="172">
        <f>D18*$K$8</f>
        <v>22</v>
      </c>
      <c r="F18" s="104">
        <v>1</v>
      </c>
      <c r="G18" s="173">
        <f>E18*F18</f>
        <v>22</v>
      </c>
      <c r="H18" s="104">
        <v>0.16</v>
      </c>
      <c r="I18" s="165">
        <f>IF((H18*G18)="","",(H18*G18))</f>
        <v>3.52</v>
      </c>
      <c r="J18" s="132">
        <f>'12 Est Prof Wage Rate'!$G$38</f>
        <v>74.030166000000008</v>
      </c>
      <c r="K18" s="167">
        <f>IF((J18*I18)="","",(J18*I18))</f>
        <v>260.58618432000003</v>
      </c>
    </row>
    <row r="19" spans="1:11" ht="39" x14ac:dyDescent="0.3">
      <c r="A19" s="104">
        <v>158</v>
      </c>
      <c r="B19" s="115" t="s">
        <v>100</v>
      </c>
      <c r="C19" s="136" t="s">
        <v>267</v>
      </c>
      <c r="D19" s="103">
        <v>1</v>
      </c>
      <c r="E19" s="113">
        <f t="shared" ref="E19" si="4">D19*$K$8</f>
        <v>22</v>
      </c>
      <c r="F19" s="102">
        <v>1</v>
      </c>
      <c r="G19" s="165">
        <f t="shared" ref="G19" si="5">E19*F19</f>
        <v>22</v>
      </c>
      <c r="H19" s="166">
        <v>0.25</v>
      </c>
      <c r="I19" s="165">
        <f t="shared" ref="I19" si="6">IF((H19*G19)="","",(H19*G19))</f>
        <v>5.5</v>
      </c>
      <c r="J19" s="132">
        <f>'12 Est Prof Wage Rate'!$G$38</f>
        <v>74.030166000000008</v>
      </c>
      <c r="K19" s="167">
        <f t="shared" ref="K19" si="7">IF((J19*I19)="","",(J19*I19))</f>
        <v>407.16591300000005</v>
      </c>
    </row>
    <row r="20" spans="1:11" ht="26" x14ac:dyDescent="0.3">
      <c r="A20" s="104" t="s">
        <v>112</v>
      </c>
      <c r="B20" s="107" t="s">
        <v>113</v>
      </c>
      <c r="C20" s="136" t="s">
        <v>290</v>
      </c>
      <c r="D20" s="103">
        <v>1</v>
      </c>
      <c r="E20" s="172">
        <f>D20*$K$8</f>
        <v>22</v>
      </c>
      <c r="F20" s="104">
        <v>2</v>
      </c>
      <c r="G20" s="173">
        <f>E20*F20</f>
        <v>44</v>
      </c>
      <c r="H20" s="104">
        <v>1.5</v>
      </c>
      <c r="I20" s="165">
        <f>IF((H20*G20)="","",(H20*G20))</f>
        <v>66</v>
      </c>
      <c r="J20" s="132">
        <f>'12 Est Prof Wage Rate'!$G$38</f>
        <v>74.030166000000008</v>
      </c>
      <c r="K20" s="167">
        <f>IF((J20*I20)="","",(J20*I20))</f>
        <v>4885.9909560000006</v>
      </c>
    </row>
    <row r="21" spans="1:11" ht="26" x14ac:dyDescent="0.3">
      <c r="A21" s="104" t="s">
        <v>110</v>
      </c>
      <c r="B21" s="107" t="s">
        <v>111</v>
      </c>
      <c r="C21" s="136" t="s">
        <v>293</v>
      </c>
      <c r="D21" s="103">
        <v>1</v>
      </c>
      <c r="E21" s="172">
        <f>D21*$K$8</f>
        <v>22</v>
      </c>
      <c r="F21" s="104">
        <v>5</v>
      </c>
      <c r="G21" s="173">
        <f>E21*F21</f>
        <v>110</v>
      </c>
      <c r="H21" s="104">
        <v>1</v>
      </c>
      <c r="I21" s="165">
        <f>IF((H21*G21)="","",(H21*G21))</f>
        <v>110</v>
      </c>
      <c r="J21" s="132">
        <f>'12 Est Prof Wage Rate'!$G$38</f>
        <v>74.030166000000008</v>
      </c>
      <c r="K21" s="167">
        <f>IF((J21*I21)="","",(J21*I21))</f>
        <v>8143.3182600000009</v>
      </c>
    </row>
  </sheetData>
  <printOptions horizontalCentered="1"/>
  <pageMargins left="0.25" right="0.25" top="0.25" bottom="0.25" header="0.5" footer="0.5"/>
  <pageSetup scale="80" fitToHeight="10" orientation="landscape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fb875a-8af9-4255-b008-0995492d31cd" xsi:nil="true"/>
    <lcf76f155ced4ddcb4097134ff3c332f xmlns="e408ad9c-d5d2-4046-b889-a2ff69b3bbbc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DC63BD95EF4408C86BB4AC44CBE19" ma:contentTypeVersion="17" ma:contentTypeDescription="Create a new document." ma:contentTypeScope="" ma:versionID="a1d7c389964b4fd561d69f924be0ae69">
  <xsd:schema xmlns:xsd="http://www.w3.org/2001/XMLSchema" xmlns:xs="http://www.w3.org/2001/XMLSchema" xmlns:p="http://schemas.microsoft.com/office/2006/metadata/properties" xmlns:ns1="http://schemas.microsoft.com/sharepoint/v3" xmlns:ns2="e408ad9c-d5d2-4046-b889-a2ff69b3bbbc" xmlns:ns3="73fb875a-8af9-4255-b008-0995492d31cd" xmlns:ns4="a1b2674d-54f9-4586-a136-140e05e0fc28" targetNamespace="http://schemas.microsoft.com/office/2006/metadata/properties" ma:root="true" ma:fieldsID="d8ac0084c617e45e55a0badb802bc4e7" ns1:_="" ns2:_="" ns3:_="" ns4:_="">
    <xsd:import namespace="http://schemas.microsoft.com/sharepoint/v3"/>
    <xsd:import namespace="e408ad9c-d5d2-4046-b889-a2ff69b3bbbc"/>
    <xsd:import namespace="73fb875a-8af9-4255-b008-0995492d31cd"/>
    <xsd:import namespace="a1b2674d-54f9-4586-a136-140e05e0fc2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08ad9c-d5d2-4046-b889-a2ff69b3bbb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0785d0-168d-4ba3-b677-91e03c4ebf57}" ma:internalName="TaxCatchAll" ma:showField="CatchAllData" ma:web="a1b2674d-54f9-4586-a136-140e05e0fc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2674d-54f9-4586-a136-140e05e0fc2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1AD74-059E-4EA8-A033-8AB0A4D45B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2AB75E-4479-4E81-8BA5-F6A1AFB9A047}">
  <ds:schemaRefs>
    <ds:schemaRef ds:uri="2cbf940b-6aba-4986-a9fb-a77064a2dcb6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73fb875a-8af9-4255-b008-0995492d31cd"/>
    <ds:schemaRef ds:uri="http://schemas.openxmlformats.org/package/2006/metadata/core-properties"/>
    <ds:schemaRef ds:uri="http://schemas.microsoft.com/office/2006/metadata/properties"/>
    <ds:schemaRef ds:uri="http://purl.org/dc/terms/"/>
    <ds:schemaRef ds:uri="eb9ed168-19c8-4633-a1ec-ec6df6c71bf0"/>
    <ds:schemaRef ds:uri="http://www.w3.org/XML/1998/namespace"/>
    <ds:schemaRef ds:uri="e408ad9c-d5d2-4046-b889-a2ff69b3bbb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0A1B5BF-1A18-4D51-89DC-79930C58DB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08ad9c-d5d2-4046-b889-a2ff69b3bbbc"/>
    <ds:schemaRef ds:uri="73fb875a-8af9-4255-b008-0995492d31cd"/>
    <ds:schemaRef ds:uri="a1b2674d-54f9-4586-a136-140e05e0f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32</vt:i4>
      </vt:variant>
    </vt:vector>
  </HeadingPairs>
  <TitlesOfParts>
    <vt:vector size="49" baseType="lpstr">
      <vt:lpstr>Overall Summary</vt:lpstr>
      <vt:lpstr>12 BHCollection RES-EEI&lt;80K</vt:lpstr>
      <vt:lpstr>12 Not Inc BH RES-EEI&lt;80</vt:lpstr>
      <vt:lpstr>12 BHCollection RES-EEI 80&gt;&lt;200</vt:lpstr>
      <vt:lpstr>12 Not Inc BH RES-EEI 80&gt;&lt;200</vt:lpstr>
      <vt:lpstr>12 BHCollection RES-EEI &gt;200</vt:lpstr>
      <vt:lpstr>12 Not Inc BH RES-EEI &gt;200</vt:lpstr>
      <vt:lpstr>12 BHCollection EA REDA</vt:lpstr>
      <vt:lpstr>12 Not Inc BH EA REDA</vt:lpstr>
      <vt:lpstr>12 BHCollection TAG</vt:lpstr>
      <vt:lpstr>12 Not Inc BH TAG</vt:lpstr>
      <vt:lpstr>12 Est Prof Wage Rate</vt:lpstr>
      <vt:lpstr>14 Annual$FedGovEst RES-EEI &lt;80</vt:lpstr>
      <vt:lpstr>14Ann$FedGovEst RES-EEI80&gt;&lt;200</vt:lpstr>
      <vt:lpstr>14 Annual$FedGovEst RES-EEI&gt;200</vt:lpstr>
      <vt:lpstr>14 Annual $ Fed Gov Est EA REDA</vt:lpstr>
      <vt:lpstr>14 Annual $ Fed Gov Est TAG</vt:lpstr>
      <vt:lpstr>'12 BHCollection EA REDA'!Print_Area</vt:lpstr>
      <vt:lpstr>'12 BHCollection RES-EEI &gt;200'!Print_Area</vt:lpstr>
      <vt:lpstr>'12 BHCollection RES-EEI 80&gt;&lt;200'!Print_Area</vt:lpstr>
      <vt:lpstr>'12 BHCollection RES-EEI&lt;80K'!Print_Area</vt:lpstr>
      <vt:lpstr>'12 BHCollection TAG'!Print_Area</vt:lpstr>
      <vt:lpstr>'12 Est Prof Wage Rate'!Print_Area</vt:lpstr>
      <vt:lpstr>'12 Not Inc BH EA REDA'!Print_Area</vt:lpstr>
      <vt:lpstr>'12 Not Inc BH RES-EEI &gt;200'!Print_Area</vt:lpstr>
      <vt:lpstr>'12 Not Inc BH RES-EEI 80&gt;&lt;200'!Print_Area</vt:lpstr>
      <vt:lpstr>'12 Not Inc BH RES-EEI&lt;80'!Print_Area</vt:lpstr>
      <vt:lpstr>'12 Not Inc BH TAG'!Print_Area</vt:lpstr>
      <vt:lpstr>'14 Annual $ Fed Gov Est EA REDA'!Print_Area</vt:lpstr>
      <vt:lpstr>'14 Annual $ Fed Gov Est TAG'!Print_Area</vt:lpstr>
      <vt:lpstr>'14 Annual$FedGovEst RES-EEI &lt;80'!Print_Area</vt:lpstr>
      <vt:lpstr>'14 Annual$FedGovEst RES-EEI&gt;200'!Print_Area</vt:lpstr>
      <vt:lpstr>'14Ann$FedGovEst RES-EEI80&gt;&lt;200'!Print_Area</vt:lpstr>
      <vt:lpstr>'12 BHCollection EA REDA'!Print_Titles</vt:lpstr>
      <vt:lpstr>'12 BHCollection RES-EEI &gt;200'!Print_Titles</vt:lpstr>
      <vt:lpstr>'12 BHCollection RES-EEI 80&gt;&lt;200'!Print_Titles</vt:lpstr>
      <vt:lpstr>'12 BHCollection RES-EEI&lt;80K'!Print_Titles</vt:lpstr>
      <vt:lpstr>'12 BHCollection TAG'!Print_Titles</vt:lpstr>
      <vt:lpstr>'12 Est Prof Wage Rate'!Print_Titles</vt:lpstr>
      <vt:lpstr>'12 Not Inc BH EA REDA'!Print_Titles</vt:lpstr>
      <vt:lpstr>'12 Not Inc BH RES-EEI &gt;200'!Print_Titles</vt:lpstr>
      <vt:lpstr>'12 Not Inc BH RES-EEI 80&gt;&lt;200'!Print_Titles</vt:lpstr>
      <vt:lpstr>'12 Not Inc BH RES-EEI&lt;80'!Print_Titles</vt:lpstr>
      <vt:lpstr>'12 Not Inc BH TAG'!Print_Titles</vt:lpstr>
      <vt:lpstr>'14 Annual $ Fed Gov Est EA REDA'!Print_Titles</vt:lpstr>
      <vt:lpstr>'14 Annual $ Fed Gov Est TAG'!Print_Titles</vt:lpstr>
      <vt:lpstr>'14 Annual$FedGovEst RES-EEI &lt;80'!Print_Titles</vt:lpstr>
      <vt:lpstr>'14 Annual$FedGovEst RES-EEI&gt;200'!Print_Titles</vt:lpstr>
      <vt:lpstr>'14Ann$FedGovEst RES-EEI80&gt;&lt;200'!Print_Titles</vt:lpstr>
    </vt:vector>
  </TitlesOfParts>
  <Manager/>
  <Company>RD/RUS/WWD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Rural Cooperative Development Grants</dc:title>
  <dc:subject/>
  <dc:creator>Dawn Wolfgang</dc:creator>
  <cp:keywords/>
  <dc:description/>
  <cp:lastModifiedBy>Mathis, Katherine - RD, SC</cp:lastModifiedBy>
  <cp:revision/>
  <cp:lastPrinted>2024-10-08T17:11:48Z</cp:lastPrinted>
  <dcterms:created xsi:type="dcterms:W3CDTF">1999-05-21T13:07:41Z</dcterms:created>
  <dcterms:modified xsi:type="dcterms:W3CDTF">2024-10-10T17:07:36Z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0x01010032EA5F15B49BBD46BAD24569EAF4F923</vt:lpwstr>
  </property>
  <property fmtid="{D5CDD505-2E9C-101B-9397-08002B2CF9AE}" pid="3" name="MediaServiceImageTags">
    <vt:lpwstr/>
  </property>
</Properties>
</file>