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4/Assessing Equity in Work Requirements and SNAP Employment &amp; Training/Final Package/Equity in E&amp;T OMB attachments_06142024/"/>
    </mc:Choice>
  </mc:AlternateContent>
  <xr:revisionPtr revIDLastSave="4" documentId="8_{B15DE484-053C-4B03-8C27-7CF6F86C7662}" xr6:coauthVersionLast="47" xr6:coauthVersionMax="47" xr10:uidLastSave="{B5BB63D9-382E-4783-87A3-FF9185CF6C99}"/>
  <bookViews>
    <workbookView minimized="1" xWindow="11472" yWindow="1776" windowWidth="11568" windowHeight="8928" xr2:uid="{254FD371-9B9F-41DA-A429-61D31E5BDE26}"/>
  </bookViews>
  <sheets>
    <sheet name="Burden Table" sheetId="1" r:id="rId1"/>
    <sheet name="Wage Assumptions" sheetId="4" r:id="rId2"/>
    <sheet name="Minutes to Decimal Conversion" sheetId="3" r:id="rId3"/>
    <sheet name="Unique Respondent Count" sheetId="5" r:id="rId4"/>
  </sheets>
  <definedNames>
    <definedName name="_xlnm._FilterDatabase" localSheetId="0" hidden="1">'Burden Table'!$B$3:$V$62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K6" i="1"/>
  <c r="I62" i="1"/>
  <c r="D16" i="5" l="1"/>
  <c r="G58" i="1"/>
  <c r="F58" i="1"/>
  <c r="R51" i="1"/>
  <c r="F48" i="1"/>
  <c r="B16" i="5"/>
  <c r="G48" i="1"/>
  <c r="F36" i="1"/>
  <c r="G36" i="1"/>
  <c r="T51" i="1" l="1"/>
  <c r="M41" i="1"/>
  <c r="O41" i="1" s="1"/>
  <c r="Q41" i="1" s="1"/>
  <c r="K41" i="1"/>
  <c r="I41" i="1"/>
  <c r="M47" i="1"/>
  <c r="O47" i="1" s="1"/>
  <c r="Q47" i="1" s="1"/>
  <c r="K47" i="1"/>
  <c r="I47" i="1"/>
  <c r="M46" i="1"/>
  <c r="O46" i="1" s="1"/>
  <c r="Q46" i="1" s="1"/>
  <c r="K46" i="1"/>
  <c r="I46" i="1"/>
  <c r="O45" i="1"/>
  <c r="Q45" i="1" s="1"/>
  <c r="K45" i="1"/>
  <c r="I45" i="1"/>
  <c r="L41" i="1" l="1"/>
  <c r="R41" i="1" s="1"/>
  <c r="T41" i="1" s="1"/>
  <c r="L46" i="1"/>
  <c r="R46" i="1" s="1"/>
  <c r="T46" i="1" s="1"/>
  <c r="L47" i="1"/>
  <c r="R47" i="1" s="1"/>
  <c r="T47" i="1" s="1"/>
  <c r="L45" i="1"/>
  <c r="R45" i="1" s="1"/>
  <c r="T45" i="1" s="1"/>
  <c r="O55" i="1"/>
  <c r="Q55" i="1" s="1"/>
  <c r="K55" i="1"/>
  <c r="I55" i="1"/>
  <c r="O52" i="1"/>
  <c r="K52" i="1"/>
  <c r="I52" i="1"/>
  <c r="O42" i="1"/>
  <c r="Q42" i="1" s="1"/>
  <c r="K42" i="1"/>
  <c r="I42" i="1"/>
  <c r="O38" i="1"/>
  <c r="Q38" i="1" s="1"/>
  <c r="K38" i="1"/>
  <c r="I38" i="1"/>
  <c r="O33" i="1"/>
  <c r="Q33" i="1" s="1"/>
  <c r="K33" i="1"/>
  <c r="I33" i="1"/>
  <c r="O29" i="1"/>
  <c r="Q29" i="1" s="1"/>
  <c r="K29" i="1"/>
  <c r="I29" i="1"/>
  <c r="O25" i="1"/>
  <c r="Q25" i="1" s="1"/>
  <c r="K25" i="1"/>
  <c r="I25" i="1"/>
  <c r="O20" i="1"/>
  <c r="Q20" i="1" s="1"/>
  <c r="K20" i="1"/>
  <c r="I20" i="1"/>
  <c r="O17" i="1"/>
  <c r="Q17" i="1" s="1"/>
  <c r="O18" i="1"/>
  <c r="Q18" i="1" s="1"/>
  <c r="K18" i="1"/>
  <c r="I18" i="1"/>
  <c r="M6" i="1"/>
  <c r="O6" i="1" s="1"/>
  <c r="I17" i="1"/>
  <c r="K17" i="1"/>
  <c r="K9" i="1"/>
  <c r="I9" i="1"/>
  <c r="M9" i="1"/>
  <c r="O9" i="1" s="1"/>
  <c r="Q9" i="1" s="1"/>
  <c r="M7" i="1"/>
  <c r="O7" i="1" s="1"/>
  <c r="Q7" i="1" s="1"/>
  <c r="K7" i="1"/>
  <c r="I7" i="1"/>
  <c r="Q52" i="1" l="1"/>
  <c r="L52" i="1"/>
  <c r="L55" i="1"/>
  <c r="R55" i="1" s="1"/>
  <c r="T55" i="1" s="1"/>
  <c r="L38" i="1"/>
  <c r="R38" i="1" s="1"/>
  <c r="T38" i="1" s="1"/>
  <c r="L42" i="1"/>
  <c r="R42" i="1" s="1"/>
  <c r="T42" i="1" s="1"/>
  <c r="L33" i="1"/>
  <c r="R33" i="1" s="1"/>
  <c r="T33" i="1" s="1"/>
  <c r="L18" i="1"/>
  <c r="R18" i="1" s="1"/>
  <c r="T18" i="1" s="1"/>
  <c r="L29" i="1"/>
  <c r="R29" i="1" s="1"/>
  <c r="T29" i="1" s="1"/>
  <c r="L25" i="1"/>
  <c r="R25" i="1" s="1"/>
  <c r="T25" i="1" s="1"/>
  <c r="L20" i="1"/>
  <c r="R20" i="1" s="1"/>
  <c r="T20" i="1" s="1"/>
  <c r="L17" i="1"/>
  <c r="R17" i="1" s="1"/>
  <c r="T17" i="1" s="1"/>
  <c r="L9" i="1"/>
  <c r="R9" i="1" s="1"/>
  <c r="T9" i="1" s="1"/>
  <c r="L7" i="1"/>
  <c r="R7" i="1" s="1"/>
  <c r="T7" i="1" s="1"/>
  <c r="K5" i="1"/>
  <c r="E16" i="5"/>
  <c r="C16" i="5"/>
  <c r="F16" i="5"/>
  <c r="R52" i="1" l="1"/>
  <c r="T52" i="1" l="1"/>
  <c r="B10" i="4"/>
  <c r="E4" i="4"/>
  <c r="E5" i="4"/>
  <c r="E6" i="4"/>
  <c r="E7" i="4"/>
  <c r="E8" i="4"/>
  <c r="E9" i="4"/>
  <c r="E10" i="4"/>
  <c r="E3" i="4"/>
  <c r="K16" i="1" l="1"/>
  <c r="F61" i="1"/>
  <c r="K37" i="1"/>
  <c r="K60" i="1"/>
  <c r="K32" i="1"/>
  <c r="G61" i="1" l="1"/>
  <c r="M32" i="1"/>
  <c r="I5" i="1" l="1"/>
  <c r="L5" i="1" s="1"/>
  <c r="M60" i="1"/>
  <c r="M61" i="1" s="1"/>
  <c r="M5" i="1"/>
  <c r="M37" i="1"/>
  <c r="K35" i="1"/>
  <c r="K34" i="1"/>
  <c r="K57" i="1"/>
  <c r="K56" i="1"/>
  <c r="D28" i="1"/>
  <c r="K28" i="1"/>
  <c r="D23" i="1"/>
  <c r="K23" i="1"/>
  <c r="O5" i="1" l="1"/>
  <c r="K14" i="1"/>
  <c r="K54" i="1"/>
  <c r="K53" i="1"/>
  <c r="K44" i="1"/>
  <c r="K43" i="1"/>
  <c r="K40" i="1"/>
  <c r="K39" i="1"/>
  <c r="K31" i="1"/>
  <c r="K30" i="1"/>
  <c r="K27" i="1"/>
  <c r="K26" i="1"/>
  <c r="K24" i="1"/>
  <c r="K22" i="1"/>
  <c r="K21" i="1"/>
  <c r="K19" i="1"/>
  <c r="K11" i="1"/>
  <c r="K13" i="1"/>
  <c r="Q5" i="1" l="1"/>
  <c r="M16" i="1"/>
  <c r="I60" i="1"/>
  <c r="O60" i="1"/>
  <c r="I37" i="1"/>
  <c r="I32" i="1"/>
  <c r="O37" i="1"/>
  <c r="O32" i="1"/>
  <c r="I28" i="1"/>
  <c r="L28" i="1" s="1"/>
  <c r="M28" i="1"/>
  <c r="K15" i="1"/>
  <c r="K12" i="1"/>
  <c r="K10" i="1"/>
  <c r="K8" i="1"/>
  <c r="M19" i="1"/>
  <c r="R5" i="1" l="1"/>
  <c r="O16" i="1"/>
  <c r="Q16" i="1" s="1"/>
  <c r="I16" i="1"/>
  <c r="L16" i="1" s="1"/>
  <c r="Q32" i="1"/>
  <c r="I61" i="1"/>
  <c r="H61" i="1" s="1"/>
  <c r="O61" i="1"/>
  <c r="Q60" i="1"/>
  <c r="L60" i="1"/>
  <c r="Q37" i="1"/>
  <c r="L32" i="1"/>
  <c r="L37" i="1"/>
  <c r="I35" i="1"/>
  <c r="L35" i="1" s="1"/>
  <c r="M34" i="1"/>
  <c r="O34" i="1" s="1"/>
  <c r="Q34" i="1" s="1"/>
  <c r="O28" i="1"/>
  <c r="Q28" i="1" s="1"/>
  <c r="R28" i="1" s="1"/>
  <c r="T28" i="1" s="1"/>
  <c r="I14" i="1"/>
  <c r="L14" i="1" s="1"/>
  <c r="M8" i="1"/>
  <c r="O8" i="1" s="1"/>
  <c r="Q8" i="1" s="1"/>
  <c r="M24" i="1"/>
  <c r="O24" i="1" s="1"/>
  <c r="Q24" i="1" s="1"/>
  <c r="M10" i="1"/>
  <c r="O10" i="1" s="1"/>
  <c r="Q10" i="1" s="1"/>
  <c r="I13" i="1"/>
  <c r="L13" i="1" s="1"/>
  <c r="I26" i="1"/>
  <c r="L26" i="1" s="1"/>
  <c r="I27" i="1"/>
  <c r="L27" i="1" s="1"/>
  <c r="I30" i="1"/>
  <c r="L30" i="1" s="1"/>
  <c r="I31" i="1"/>
  <c r="L31" i="1" s="1"/>
  <c r="I22" i="1"/>
  <c r="L22" i="1" s="1"/>
  <c r="I6" i="1"/>
  <c r="I11" i="1"/>
  <c r="L11" i="1" s="1"/>
  <c r="I24" i="1"/>
  <c r="L24" i="1" s="1"/>
  <c r="I12" i="1"/>
  <c r="L12" i="1" s="1"/>
  <c r="I15" i="1"/>
  <c r="L15" i="1" s="1"/>
  <c r="I44" i="1"/>
  <c r="I21" i="1"/>
  <c r="I19" i="1"/>
  <c r="L19" i="1" s="1"/>
  <c r="T5" i="1" l="1"/>
  <c r="G49" i="1"/>
  <c r="R16" i="1"/>
  <c r="T16" i="1" s="1"/>
  <c r="Q61" i="1"/>
  <c r="L61" i="1"/>
  <c r="L64" i="1"/>
  <c r="R60" i="1"/>
  <c r="M54" i="1"/>
  <c r="O54" i="1" s="1"/>
  <c r="Q54" i="1" s="1"/>
  <c r="I53" i="1"/>
  <c r="I43" i="1"/>
  <c r="L43" i="1" s="1"/>
  <c r="R37" i="1"/>
  <c r="R32" i="1"/>
  <c r="T32" i="1" s="1"/>
  <c r="I39" i="1"/>
  <c r="L39" i="1" s="1"/>
  <c r="I56" i="1"/>
  <c r="L56" i="1" s="1"/>
  <c r="I57" i="1"/>
  <c r="L57" i="1" s="1"/>
  <c r="I34" i="1"/>
  <c r="L34" i="1" s="1"/>
  <c r="R34" i="1" s="1"/>
  <c r="T34" i="1" s="1"/>
  <c r="M40" i="1"/>
  <c r="M35" i="1"/>
  <c r="O35" i="1" s="1"/>
  <c r="Q35" i="1" s="1"/>
  <c r="R35" i="1" s="1"/>
  <c r="T35" i="1" s="1"/>
  <c r="L21" i="1"/>
  <c r="M14" i="1"/>
  <c r="O14" i="1" s="1"/>
  <c r="Q14" i="1" s="1"/>
  <c r="R14" i="1" s="1"/>
  <c r="T14" i="1" s="1"/>
  <c r="I8" i="1"/>
  <c r="L8" i="1" s="1"/>
  <c r="I10" i="1"/>
  <c r="L10" i="1" s="1"/>
  <c r="R10" i="1" s="1"/>
  <c r="T10" i="1" s="1"/>
  <c r="M23" i="1"/>
  <c r="O23" i="1" s="1"/>
  <c r="Q23" i="1" s="1"/>
  <c r="I23" i="1"/>
  <c r="L23" i="1" s="1"/>
  <c r="R24" i="1"/>
  <c r="T24" i="1" s="1"/>
  <c r="O19" i="1"/>
  <c r="Q19" i="1" s="1"/>
  <c r="R19" i="1" s="1"/>
  <c r="L6" i="1"/>
  <c r="M26" i="1"/>
  <c r="O26" i="1" s="1"/>
  <c r="Q26" i="1" s="1"/>
  <c r="R26" i="1" s="1"/>
  <c r="T26" i="1" s="1"/>
  <c r="M11" i="1"/>
  <c r="O11" i="1" s="1"/>
  <c r="Q11" i="1" s="1"/>
  <c r="R11" i="1" s="1"/>
  <c r="T11" i="1" s="1"/>
  <c r="M13" i="1"/>
  <c r="O13" i="1" s="1"/>
  <c r="Q13" i="1" s="1"/>
  <c r="R13" i="1" s="1"/>
  <c r="T13" i="1" s="1"/>
  <c r="M22" i="1"/>
  <c r="M31" i="1"/>
  <c r="O31" i="1" s="1"/>
  <c r="Q31" i="1" s="1"/>
  <c r="R31" i="1" s="1"/>
  <c r="T31" i="1" s="1"/>
  <c r="M12" i="1"/>
  <c r="O12" i="1" s="1"/>
  <c r="Q12" i="1" s="1"/>
  <c r="R12" i="1" s="1"/>
  <c r="T12" i="1" s="1"/>
  <c r="M15" i="1"/>
  <c r="O15" i="1" s="1"/>
  <c r="Q15" i="1" s="1"/>
  <c r="R15" i="1" s="1"/>
  <c r="T15" i="1" s="1"/>
  <c r="M30" i="1"/>
  <c r="O30" i="1" s="1"/>
  <c r="Q30" i="1" s="1"/>
  <c r="R30" i="1" s="1"/>
  <c r="T30" i="1" s="1"/>
  <c r="L44" i="1"/>
  <c r="M44" i="1"/>
  <c r="O44" i="1" s="1"/>
  <c r="Q44" i="1" s="1"/>
  <c r="M27" i="1"/>
  <c r="O27" i="1" s="1"/>
  <c r="Q27" i="1" s="1"/>
  <c r="R27" i="1" s="1"/>
  <c r="T27" i="1" s="1"/>
  <c r="M21" i="1"/>
  <c r="O21" i="1" s="1"/>
  <c r="Q21" i="1" s="1"/>
  <c r="L53" i="1" l="1"/>
  <c r="T60" i="1"/>
  <c r="T61" i="1" s="1"/>
  <c r="R61" i="1"/>
  <c r="T37" i="1"/>
  <c r="M36" i="1"/>
  <c r="I36" i="1"/>
  <c r="T19" i="1"/>
  <c r="I54" i="1"/>
  <c r="L54" i="1" s="1"/>
  <c r="R54" i="1" s="1"/>
  <c r="T54" i="1" s="1"/>
  <c r="K61" i="1"/>
  <c r="G62" i="1"/>
  <c r="M53" i="1"/>
  <c r="M43" i="1"/>
  <c r="O43" i="1" s="1"/>
  <c r="Q43" i="1" s="1"/>
  <c r="R43" i="1" s="1"/>
  <c r="T43" i="1" s="1"/>
  <c r="M39" i="1"/>
  <c r="M48" i="1" s="1"/>
  <c r="O40" i="1"/>
  <c r="Q40" i="1" s="1"/>
  <c r="I40" i="1"/>
  <c r="I48" i="1" s="1"/>
  <c r="R8" i="1"/>
  <c r="T8" i="1" s="1"/>
  <c r="R21" i="1"/>
  <c r="T21" i="1" s="1"/>
  <c r="M56" i="1"/>
  <c r="O56" i="1" s="1"/>
  <c r="Q56" i="1" s="1"/>
  <c r="R56" i="1" s="1"/>
  <c r="T56" i="1" s="1"/>
  <c r="M57" i="1"/>
  <c r="O57" i="1" s="1"/>
  <c r="Q57" i="1" s="1"/>
  <c r="R57" i="1" s="1"/>
  <c r="R23" i="1"/>
  <c r="T23" i="1" s="1"/>
  <c r="O22" i="1"/>
  <c r="Q22" i="1" s="1"/>
  <c r="R22" i="1" s="1"/>
  <c r="T22" i="1" s="1"/>
  <c r="Q6" i="1"/>
  <c r="R44" i="1"/>
  <c r="T44" i="1" s="1"/>
  <c r="L58" i="1" l="1"/>
  <c r="M58" i="1"/>
  <c r="I58" i="1"/>
  <c r="T57" i="1"/>
  <c r="M49" i="1"/>
  <c r="O39" i="1"/>
  <c r="Q39" i="1" s="1"/>
  <c r="R39" i="1" s="1"/>
  <c r="T39" i="1" s="1"/>
  <c r="O53" i="1"/>
  <c r="O58" i="1" s="1"/>
  <c r="I49" i="1"/>
  <c r="H36" i="1"/>
  <c r="O36" i="1"/>
  <c r="N36" i="1" s="1"/>
  <c r="L36" i="1"/>
  <c r="Q36" i="1"/>
  <c r="H48" i="1"/>
  <c r="L40" i="1"/>
  <c r="L48" i="1" s="1"/>
  <c r="K48" i="1" s="1"/>
  <c r="R6" i="1"/>
  <c r="M62" i="1" l="1"/>
  <c r="O48" i="1"/>
  <c r="O49" i="1" s="1"/>
  <c r="Q53" i="1"/>
  <c r="Q58" i="1" s="1"/>
  <c r="T6" i="1"/>
  <c r="T36" i="1" s="1"/>
  <c r="L49" i="1"/>
  <c r="K58" i="1" s="1"/>
  <c r="Q48" i="1"/>
  <c r="Q49" i="1" s="1"/>
  <c r="H58" i="1"/>
  <c r="K36" i="1"/>
  <c r="R40" i="1"/>
  <c r="T40" i="1" s="1"/>
  <c r="H49" i="1"/>
  <c r="R53" i="1" l="1"/>
  <c r="R58" i="1" s="1"/>
  <c r="Q62" i="1"/>
  <c r="L62" i="1"/>
  <c r="K62" i="1" s="1"/>
  <c r="R36" i="1"/>
  <c r="R48" i="1"/>
  <c r="O62" i="1"/>
  <c r="N49" i="1"/>
  <c r="T48" i="1"/>
  <c r="T49" i="1" s="1"/>
  <c r="H62" i="1"/>
  <c r="L66" i="1"/>
  <c r="K49" i="1"/>
  <c r="T53" i="1" l="1"/>
  <c r="R49" i="1"/>
  <c r="P62" i="1"/>
  <c r="L65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T58" i="1" l="1"/>
  <c r="T62" i="1" s="1"/>
  <c r="R62" i="1"/>
  <c r="L68" i="1" l="1"/>
  <c r="L67" i="1"/>
</calcChain>
</file>

<file path=xl/sharedStrings.xml><?xml version="1.0" encoding="utf-8"?>
<sst xmlns="http://schemas.openxmlformats.org/spreadsheetml/2006/main" count="220" uniqueCount="144">
  <si>
    <t>Respondents</t>
  </si>
  <si>
    <t>Non-Respondents</t>
  </si>
  <si>
    <t>Type of respondents</t>
  </si>
  <si>
    <t>Instruments</t>
  </si>
  <si>
    <t>Attachments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</si>
  <si>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</si>
  <si>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Number of respondents</t>
  </si>
  <si>
    <t>Frequency of response</t>
  </si>
  <si>
    <t>Total Annual responses</t>
  </si>
  <si>
    <t>minutes</t>
  </si>
  <si>
    <r>
      <t>Hours per response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</si>
  <si>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t>Annual burden (hours)</t>
  </si>
  <si>
    <t>Number of 
Non-respondents</t>
  </si>
  <si>
    <t>Grand Total Annual Burden Estimate (hours)</t>
  </si>
  <si>
    <r>
      <t>Hourly Wage Rate</t>
    </r>
    <r>
      <rPr>
        <b/>
        <vertAlign val="superscript"/>
        <sz val="10"/>
        <color theme="1"/>
        <rFont val="Calibri"/>
        <family val="2"/>
        <scheme val="minor"/>
      </rPr>
      <t>c</t>
    </r>
  </si>
  <si>
    <r>
      <t>Total Annualized Cost of Respondent Burden</t>
    </r>
    <r>
      <rPr>
        <b/>
        <vertAlign val="superscript"/>
        <sz val="10"/>
        <color theme="1"/>
        <rFont val="Calibri"/>
        <family val="2"/>
        <scheme val="minor"/>
      </rPr>
      <t>d</t>
    </r>
  </si>
  <si>
    <t>State, Local, and Tribal Government</t>
  </si>
  <si>
    <t>SNAP State Director</t>
  </si>
  <si>
    <t>Web-based survey completion</t>
  </si>
  <si>
    <t>C</t>
  </si>
  <si>
    <t>H.6</t>
  </si>
  <si>
    <t>H.5</t>
  </si>
  <si>
    <t>Second email reminder</t>
  </si>
  <si>
    <t>H.7</t>
  </si>
  <si>
    <t xml:space="preserve">Survey completion thank you email </t>
  </si>
  <si>
    <t>H.8</t>
  </si>
  <si>
    <t>Submission of document review</t>
  </si>
  <si>
    <t>H.3</t>
  </si>
  <si>
    <t xml:space="preserve">Document reminder email </t>
  </si>
  <si>
    <t>H.9</t>
  </si>
  <si>
    <t>H.1</t>
  </si>
  <si>
    <t>D</t>
  </si>
  <si>
    <t>Key informant interview thank you email</t>
  </si>
  <si>
    <t>SNAP E&amp;T Director</t>
  </si>
  <si>
    <t>Local E&amp;T admistrators</t>
  </si>
  <si>
    <t>E</t>
  </si>
  <si>
    <t xml:space="preserve">Interested parties </t>
  </si>
  <si>
    <t>G</t>
  </si>
  <si>
    <t>Businesses (For Profit and Not for Profit)</t>
  </si>
  <si>
    <t xml:space="preserve">E&amp;T Provider </t>
  </si>
  <si>
    <t>F</t>
  </si>
  <si>
    <t>Subtotal for Businesses</t>
  </si>
  <si>
    <t>Individuals</t>
  </si>
  <si>
    <t>Survey pretesters</t>
  </si>
  <si>
    <t>Pretesting of web-based survey</t>
  </si>
  <si>
    <t>Subtotal for Individuals</t>
  </si>
  <si>
    <t>Total</t>
  </si>
  <si>
    <t xml:space="preserve">Number of respondents </t>
  </si>
  <si>
    <t>Number of responses per respondent</t>
  </si>
  <si>
    <t>Total responses</t>
  </si>
  <si>
    <t>Footnotes:</t>
  </si>
  <si>
    <t>Total annual burden hours</t>
  </si>
  <si>
    <r>
      <t>b</t>
    </r>
    <r>
      <rPr>
        <sz val="11"/>
        <color theme="1"/>
        <rFont val="Calibri"/>
        <family val="2"/>
        <scheme val="minor"/>
      </rPr>
      <t>Decimal values have been calculated by multiplying the decimal unit value of one minute (.0167) by the total number of minutes (Conversion of Minutes to Decimals)</t>
    </r>
  </si>
  <si>
    <r>
      <t>d</t>
    </r>
    <r>
      <rPr>
        <sz val="10"/>
        <color theme="1"/>
        <rFont val="Calibri"/>
        <family val="2"/>
        <scheme val="minor"/>
      </rPr>
      <t>Costs are rounded up to the next whole cent.</t>
    </r>
  </si>
  <si>
    <t>Wage Assumptions</t>
  </si>
  <si>
    <t>Respondent Group</t>
  </si>
  <si>
    <t>Job Category</t>
  </si>
  <si>
    <t>Code</t>
  </si>
  <si>
    <t>Average Wage</t>
  </si>
  <si>
    <t xml:space="preserve">Wage Fully Loaded </t>
  </si>
  <si>
    <t xml:space="preserve">Management Occupations </t>
  </si>
  <si>
    <t>11-0000</t>
  </si>
  <si>
    <t>Data analysis staff</t>
  </si>
  <si>
    <t>Database Administrators</t>
  </si>
  <si>
    <t>15-1242</t>
  </si>
  <si>
    <t xml:space="preserve">Other Management Occupations </t>
  </si>
  <si>
    <t>11-9000</t>
  </si>
  <si>
    <t xml:space="preserve">Local office frontline staff </t>
  </si>
  <si>
    <t xml:space="preserve">Eligibility Interviewers, Government Programs </t>
  </si>
  <si>
    <t>43-4061</t>
  </si>
  <si>
    <t xml:space="preserve">Community and social service occupations </t>
  </si>
  <si>
    <t>21-0000</t>
  </si>
  <si>
    <t>Invididuals (paid as consultants)</t>
  </si>
  <si>
    <t>Note: souce of ages https://www.bls.gov/oes/current/oes_nat.htm  Using average hourly wage * 1.33 (to obtain fully loaded wage)</t>
  </si>
  <si>
    <t>M</t>
  </si>
  <si>
    <t>D_text</t>
  </si>
  <si>
    <t>Pre-test Sample</t>
  </si>
  <si>
    <t>State</t>
  </si>
  <si>
    <t>Local Office</t>
  </si>
  <si>
    <t xml:space="preserve">Business </t>
  </si>
  <si>
    <t xml:space="preserve">Individuals </t>
  </si>
  <si>
    <t>Survey</t>
  </si>
  <si>
    <t>6 consultants</t>
  </si>
  <si>
    <t>State Protocol</t>
  </si>
  <si>
    <t>Local Protocol</t>
  </si>
  <si>
    <t>1 Local Director
3 local staff</t>
  </si>
  <si>
    <t>Provider Protocol</t>
  </si>
  <si>
    <t>2 E&amp;T providers</t>
  </si>
  <si>
    <t>Interested Party</t>
  </si>
  <si>
    <t>2 non-SNAP staff</t>
  </si>
  <si>
    <t>SUBTOTAL</t>
  </si>
  <si>
    <t>Study Data collection</t>
  </si>
  <si>
    <t>6 State SNAP Dr
6 State E&amp;T Dr
6 Data manager
(counted in survey)</t>
  </si>
  <si>
    <t>12 Local office Dr
24 Local office staff</t>
  </si>
  <si>
    <t>TOTAL</t>
  </si>
  <si>
    <t xml:space="preserve">     </t>
  </si>
  <si>
    <t>Respondent category</t>
  </si>
  <si>
    <t>SNAP State director</t>
  </si>
  <si>
    <t>Pretesting of SNAP State agency interview protocol</t>
  </si>
  <si>
    <t>SNAP State agency interview completion</t>
  </si>
  <si>
    <t>SNAP local agency interview completion</t>
  </si>
  <si>
    <t>Pretesting of SNAP local agency interview protocol</t>
  </si>
  <si>
    <t>SNAP E&amp;T provider interview completion</t>
  </si>
  <si>
    <t>Pretesting of interested parties interview protocol</t>
  </si>
  <si>
    <t>Interested parties interview completion</t>
  </si>
  <si>
    <t>SNAP State data analyst</t>
  </si>
  <si>
    <t>SNAP State E&amp;T director</t>
  </si>
  <si>
    <t>Local SNAP office director</t>
  </si>
  <si>
    <t xml:space="preserve">Local SNAP office staff </t>
  </si>
  <si>
    <t>SNAP E&amp;T provider staff</t>
  </si>
  <si>
    <t>State government</t>
  </si>
  <si>
    <t>Local government</t>
  </si>
  <si>
    <t>Interested parties</t>
  </si>
  <si>
    <t>Subtotal for State government staff</t>
  </si>
  <si>
    <t>Subtotal for local government staff</t>
  </si>
  <si>
    <t>Businesses</t>
  </si>
  <si>
    <t>H.2</t>
  </si>
  <si>
    <t>Notification email from FNS to SNAP State directors</t>
  </si>
  <si>
    <t>Overall project summary</t>
  </si>
  <si>
    <t>H.4</t>
  </si>
  <si>
    <t>H.10</t>
  </si>
  <si>
    <t>Confirmation email to interview States</t>
  </si>
  <si>
    <t>Interview scheduling email</t>
  </si>
  <si>
    <t>H.11</t>
  </si>
  <si>
    <t>H.12</t>
  </si>
  <si>
    <t>Estimated time per response</t>
  </si>
  <si>
    <t>Subtotal for State, Local, and Tribal Government</t>
  </si>
  <si>
    <r>
      <t>c</t>
    </r>
    <r>
      <rPr>
        <sz val="10"/>
        <color theme="1"/>
        <rFont val="Calibri"/>
        <family val="2"/>
        <scheme val="minor"/>
      </rPr>
      <t>All hourly wage rates are fully loaded. See Notes sheet for details.</t>
    </r>
  </si>
  <si>
    <r>
      <t>a</t>
    </r>
    <r>
      <rPr>
        <sz val="11"/>
        <color theme="1"/>
        <rFont val="Calibri"/>
        <family val="2"/>
        <scheme val="minor"/>
      </rPr>
      <t>Numbers are always rounded up to the next whole</t>
    </r>
    <r>
      <rPr>
        <vertAlign val="superscript"/>
        <sz val="11"/>
        <color theme="1"/>
        <rFont val="Calibri"/>
        <family val="2"/>
        <scheme val="minor"/>
      </rPr>
      <t>.</t>
    </r>
  </si>
  <si>
    <t>Email to SNAP State directors launching survey</t>
  </si>
  <si>
    <t>Survey frequently asked questions</t>
  </si>
  <si>
    <t xml:space="preserve">Survey reminder email </t>
  </si>
  <si>
    <t xml:space="preserve">Phone script for nonresponse follow-up </t>
  </si>
  <si>
    <t>H.13</t>
  </si>
  <si>
    <t>Interview frequently asked questions</t>
  </si>
  <si>
    <t>H.15</t>
  </si>
  <si>
    <t>Interview consent form</t>
  </si>
  <si>
    <t>H.14</t>
  </si>
  <si>
    <t>36 E&amp;T Providers</t>
  </si>
  <si>
    <t>6 Non-SNAP staff</t>
  </si>
  <si>
    <t>6 non-profit</t>
  </si>
  <si>
    <t>1 State Director
(counted in survey)</t>
  </si>
  <si>
    <t>Document collection guide</t>
  </si>
  <si>
    <t>Pretest SNAP E&amp;T provider interview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</si>
</sst>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.####"/>
    <numFmt numFmtId="165" formatCode="0.0"/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3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/>
    <xf numFmtId="0" fontId="3" fillId="0" borderId="1" xfId="0" applyFont="1" applyBorder="1"/>
    <xf numFmtId="0" fontId="0" fillId="0" borderId="0" xfId="0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4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27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2" fillId="0" borderId="28" xfId="0" applyFont="1" applyBorder="1"/>
    <xf numFmtId="2" fontId="0" fillId="0" borderId="1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43" fontId="0" fillId="0" borderId="0" xfId="0" applyNumberFormat="1"/>
    <xf numFmtId="0" fontId="0" fillId="0" borderId="32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center"/>
    </xf>
    <xf numFmtId="0" fontId="0" fillId="4" borderId="3" xfId="0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textRotation="90" wrapText="1"/>
    </xf>
    <xf numFmtId="1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166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43" fontId="0" fillId="6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1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vertical="center"/>
    </xf>
    <xf numFmtId="49" fontId="0" fillId="0" borderId="1" xfId="0" applyNumberFormat="1" applyBorder="1"/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D725-7F1C-4332-B1DE-784EEB6D07B5}">
  <dimension ref="B1:V75"/>
  <sheetViews>
    <sheetView tabSelected="1" topLeftCell="B1" zoomScale="80" zoomScaleNormal="80" workbookViewId="0">
      <pane xSplit="4" ySplit="3" topLeftCell="F49" activePane="bottomRight" state="frozen"/>
      <selection activeCell="B1" sqref="B1"/>
      <selection pane="topRight" activeCell="E1" sqref="E1"/>
      <selection pane="bottomLeft" activeCell="B4" sqref="B4"/>
      <selection pane="bottomRight" activeCell="M48" sqref="M48"/>
    </sheetView>
  </sheetViews>
  <sheetFormatPr defaultRowHeight="14.4" x14ac:dyDescent="0.3"/>
  <cols>
    <col min="2" max="2" width="12.33203125" style="90" customWidth="1"/>
    <col min="3" max="3" width="13.6640625" style="90" customWidth="1"/>
    <col min="4" max="4" width="52.109375" customWidth="1"/>
    <col min="5" max="5" width="15.109375" customWidth="1"/>
    <col min="6" max="6" width="8.6640625" style="14" customWidth="1"/>
    <col min="7" max="7" width="10.5546875" style="14" customWidth="1"/>
    <col min="8" max="8" width="8.6640625" style="14" customWidth="1"/>
    <col min="9" max="9" width="15.33203125" style="14" customWidth="1"/>
    <col min="10" max="10" width="8" style="14" hidden="1" customWidth="1"/>
    <col min="11" max="17" width="8.6640625" style="14" customWidth="1"/>
    <col min="18" max="18" width="8.88671875" style="14" customWidth="1"/>
    <col min="19" max="19" width="8.6640625" style="14" customWidth="1"/>
    <col min="20" max="20" width="14" style="14" customWidth="1"/>
    <col min="22" max="22" width="11.5546875" bestFit="1" customWidth="1"/>
  </cols>
  <sheetData>
    <row r="1" spans="2:20" ht="15" thickBot="1" x14ac:dyDescent="0.35">
      <c r="B1" s="90" t="s">
        <v>95</v>
      </c>
    </row>
    <row r="2" spans="2:20" x14ac:dyDescent="0.3">
      <c r="B2" s="48"/>
      <c r="C2" s="9"/>
      <c r="D2" s="9"/>
      <c r="E2" s="55"/>
      <c r="F2" s="10"/>
      <c r="G2" s="127" t="s">
        <v>0</v>
      </c>
      <c r="H2" s="128"/>
      <c r="I2" s="128"/>
      <c r="J2" s="128"/>
      <c r="K2" s="128"/>
      <c r="L2" s="132"/>
      <c r="M2" s="127" t="s">
        <v>1</v>
      </c>
      <c r="N2" s="128"/>
      <c r="O2" s="128"/>
      <c r="P2" s="128"/>
      <c r="Q2" s="129"/>
      <c r="R2" s="11"/>
      <c r="S2" s="130"/>
      <c r="T2" s="131"/>
    </row>
    <row r="3" spans="2:20" ht="82.8" x14ac:dyDescent="0.3">
      <c r="B3" s="49" t="s">
        <v>96</v>
      </c>
      <c r="C3" s="12" t="s">
        <v>2</v>
      </c>
      <c r="D3" s="12" t="s">
        <v>3</v>
      </c>
      <c r="E3" s="56" t="s">
        <v>4</v>
      </c>
      <c r="F3" s="27" t="s">
        <v>5</v>
      </c>
      <c r="G3" s="28" t="s">
        <v>6</v>
      </c>
      <c r="H3" s="29" t="s">
        <v>7</v>
      </c>
      <c r="I3" s="29" t="s">
        <v>8</v>
      </c>
      <c r="J3" s="65" t="s">
        <v>9</v>
      </c>
      <c r="K3" s="29" t="s">
        <v>10</v>
      </c>
      <c r="L3" s="30" t="s">
        <v>11</v>
      </c>
      <c r="M3" s="28" t="s">
        <v>12</v>
      </c>
      <c r="N3" s="29" t="s">
        <v>7</v>
      </c>
      <c r="O3" s="29" t="s">
        <v>8</v>
      </c>
      <c r="P3" s="29" t="s">
        <v>10</v>
      </c>
      <c r="Q3" s="31" t="s">
        <v>11</v>
      </c>
      <c r="R3" s="50" t="s">
        <v>13</v>
      </c>
      <c r="S3" s="51" t="s">
        <v>14</v>
      </c>
      <c r="T3" s="52" t="s">
        <v>15</v>
      </c>
    </row>
    <row r="4" spans="2:20" x14ac:dyDescent="0.3">
      <c r="B4" s="22" t="s">
        <v>16</v>
      </c>
      <c r="C4" s="91"/>
      <c r="D4" s="22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2:20" ht="28.95" customHeight="1" x14ac:dyDescent="0.3">
      <c r="B5" s="124" t="s">
        <v>110</v>
      </c>
      <c r="C5" s="121" t="s">
        <v>97</v>
      </c>
      <c r="D5" s="113" t="s">
        <v>98</v>
      </c>
      <c r="E5" s="87" t="s">
        <v>31</v>
      </c>
      <c r="F5" s="67">
        <v>1</v>
      </c>
      <c r="G5" s="21">
        <v>1</v>
      </c>
      <c r="H5" s="21">
        <v>1</v>
      </c>
      <c r="I5" s="21">
        <f>G5*H5</f>
        <v>1</v>
      </c>
      <c r="J5" s="21">
        <v>90</v>
      </c>
      <c r="K5" s="33">
        <f>IF(J5&lt;=60,VLOOKUP(J5,'Minutes to Decimal Conversion'!$A$1:$C$61,3),SUM(VLOOKUP(60,'Minutes to Decimal Conversion'!$A$1:$C$61,3),VLOOKUP(J5-60,'Minutes to Decimal Conversion'!$A$1:$C$61,3)))</f>
        <v>1.5</v>
      </c>
      <c r="L5" s="33">
        <f>I5*K5</f>
        <v>1.5</v>
      </c>
      <c r="M5" s="21">
        <f t="shared" ref="M5:M35" si="0">F5-G5</f>
        <v>0</v>
      </c>
      <c r="N5" s="21">
        <v>0</v>
      </c>
      <c r="O5" s="21">
        <f>M5*N5</f>
        <v>0</v>
      </c>
      <c r="P5" s="21">
        <v>0</v>
      </c>
      <c r="Q5" s="21">
        <f t="shared" ref="Q5:Q35" si="1">O5*P5</f>
        <v>0</v>
      </c>
      <c r="R5" s="33">
        <f t="shared" ref="R5:R35" si="2">L5+Q5</f>
        <v>1.5</v>
      </c>
      <c r="S5" s="33">
        <v>88.09</v>
      </c>
      <c r="T5" s="79">
        <f t="shared" ref="T5:T33" si="3">R5*S5</f>
        <v>132.13499999999999</v>
      </c>
    </row>
    <row r="6" spans="2:20" x14ac:dyDescent="0.3">
      <c r="B6" s="125"/>
      <c r="C6" s="122"/>
      <c r="D6" s="8" t="s">
        <v>117</v>
      </c>
      <c r="E6" s="87" t="s">
        <v>30</v>
      </c>
      <c r="F6" s="21">
        <v>53</v>
      </c>
      <c r="G6" s="21">
        <v>53</v>
      </c>
      <c r="H6" s="21">
        <v>1</v>
      </c>
      <c r="I6" s="21">
        <f>G6*H6</f>
        <v>53</v>
      </c>
      <c r="J6" s="21">
        <v>5</v>
      </c>
      <c r="K6" s="33" t="str">
        <f>IF(J6&lt;=60,VLOOKUP(J6,'Minutes to Decimal Conversion'!$A$1:$C$61,3),SUM(VLOOKUP(60,'Minutes to Decimal Conversion'!$A$1:$C$61,3),VLOOKUP(J6-60,'Minutes to Decimal Conversion'!$A$1:$C$61,3)))</f>
        <v>.0835</v>
      </c>
      <c r="L6" s="33">
        <f>I6*K6</f>
        <v>4.4255000000000004</v>
      </c>
      <c r="M6" s="21">
        <f t="shared" si="0"/>
        <v>0</v>
      </c>
      <c r="N6" s="21">
        <v>0</v>
      </c>
      <c r="O6" s="21">
        <f>M6*N6</f>
        <v>0</v>
      </c>
      <c r="P6" s="21">
        <v>0</v>
      </c>
      <c r="Q6" s="21">
        <f t="shared" si="1"/>
        <v>0</v>
      </c>
      <c r="R6" s="33">
        <f t="shared" si="2"/>
        <v>4.4255000000000004</v>
      </c>
      <c r="S6" s="33">
        <v>88.09</v>
      </c>
      <c r="T6" s="79">
        <f t="shared" si="3"/>
        <v>389.84229500000004</v>
      </c>
    </row>
    <row r="7" spans="2:20" x14ac:dyDescent="0.3">
      <c r="B7" s="125"/>
      <c r="C7" s="122"/>
      <c r="D7" s="87" t="s">
        <v>118</v>
      </c>
      <c r="E7" s="87" t="s">
        <v>116</v>
      </c>
      <c r="F7" s="21">
        <v>53</v>
      </c>
      <c r="G7" s="21">
        <v>53</v>
      </c>
      <c r="H7" s="21">
        <v>1</v>
      </c>
      <c r="I7" s="21">
        <f>G7*H7</f>
        <v>53</v>
      </c>
      <c r="J7" s="21">
        <v>2</v>
      </c>
      <c r="K7" s="33" t="str">
        <f>IF(J7&lt;=60,VLOOKUP(J7,'Minutes to Decimal Conversion'!$A$1:$C$61,3),SUM(VLOOKUP(60,'Minutes to Decimal Conversion'!$A$1:$C$61,3),VLOOKUP(J7-60,'Minutes to Decimal Conversion'!$A$1:$C$61,3)))</f>
        <v>.0334</v>
      </c>
      <c r="L7" s="33">
        <f>I7*K7</f>
        <v>1.7702</v>
      </c>
      <c r="M7" s="21">
        <f t="shared" si="0"/>
        <v>0</v>
      </c>
      <c r="N7" s="21">
        <v>0</v>
      </c>
      <c r="O7" s="21">
        <f>M7*N7</f>
        <v>0</v>
      </c>
      <c r="P7" s="21">
        <v>0</v>
      </c>
      <c r="Q7" s="21">
        <f t="shared" si="1"/>
        <v>0</v>
      </c>
      <c r="R7" s="33">
        <f t="shared" si="2"/>
        <v>1.7702</v>
      </c>
      <c r="S7" s="33">
        <v>88.09</v>
      </c>
      <c r="T7" s="79">
        <f t="shared" si="3"/>
        <v>155.93691799999999</v>
      </c>
    </row>
    <row r="8" spans="2:20" x14ac:dyDescent="0.3">
      <c r="B8" s="125"/>
      <c r="C8" s="122"/>
      <c r="D8" s="87" t="s">
        <v>129</v>
      </c>
      <c r="E8" s="87" t="s">
        <v>27</v>
      </c>
      <c r="F8" s="21">
        <v>53</v>
      </c>
      <c r="G8" s="21">
        <v>53</v>
      </c>
      <c r="H8" s="21">
        <v>1</v>
      </c>
      <c r="I8" s="21">
        <f t="shared" ref="I8:I31" si="4">G8*H8</f>
        <v>53</v>
      </c>
      <c r="J8" s="21">
        <v>3</v>
      </c>
      <c r="K8" s="33" t="str">
        <f>IF(J8&lt;=60,VLOOKUP(J8,'Minutes to Decimal Conversion'!$A$1:$C$61,3),SUM(VLOOKUP(60,'Minutes to Decimal Conversion'!$A$1:$C$61,3),VLOOKUP(J8-60,'Minutes to Decimal Conversion'!$A$1:$C$61,3)))</f>
        <v>.0501</v>
      </c>
      <c r="L8" s="33">
        <f t="shared" ref="L8:L44" si="5">I8*K8</f>
        <v>2.6553</v>
      </c>
      <c r="M8" s="21">
        <f t="shared" si="0"/>
        <v>0</v>
      </c>
      <c r="N8" s="21">
        <v>0</v>
      </c>
      <c r="O8" s="21">
        <f t="shared" ref="O8:O44" si="6">M8*N8</f>
        <v>0</v>
      </c>
      <c r="P8" s="21">
        <v>0</v>
      </c>
      <c r="Q8" s="21">
        <f t="shared" si="1"/>
        <v>0</v>
      </c>
      <c r="R8" s="33">
        <f t="shared" si="2"/>
        <v>2.6553</v>
      </c>
      <c r="S8" s="33">
        <v>88.09</v>
      </c>
      <c r="T8" s="79">
        <f t="shared" si="3"/>
        <v>233.90537700000002</v>
      </c>
    </row>
    <row r="9" spans="2:20" x14ac:dyDescent="0.3">
      <c r="B9" s="125"/>
      <c r="C9" s="122"/>
      <c r="D9" s="87" t="s">
        <v>130</v>
      </c>
      <c r="E9" s="87" t="s">
        <v>119</v>
      </c>
      <c r="F9" s="21">
        <v>53</v>
      </c>
      <c r="G9" s="21">
        <v>53</v>
      </c>
      <c r="H9" s="21">
        <v>1</v>
      </c>
      <c r="I9" s="21">
        <f t="shared" si="4"/>
        <v>53</v>
      </c>
      <c r="J9" s="21">
        <v>2</v>
      </c>
      <c r="K9" s="33" t="str">
        <f>IF(J9&lt;=60,VLOOKUP(J9,'Minutes to Decimal Conversion'!$A$1:$C$61,3),SUM(VLOOKUP(60,'Minutes to Decimal Conversion'!$A$1:$C$61,3),VLOOKUP(J9-60,'Minutes to Decimal Conversion'!$A$1:$C$61,3)))</f>
        <v>.0334</v>
      </c>
      <c r="L9" s="33">
        <f t="shared" si="5"/>
        <v>1.7702</v>
      </c>
      <c r="M9" s="21">
        <f t="shared" si="0"/>
        <v>0</v>
      </c>
      <c r="N9" s="21">
        <v>0</v>
      </c>
      <c r="O9" s="21">
        <f t="shared" si="6"/>
        <v>0</v>
      </c>
      <c r="P9" s="21">
        <v>0</v>
      </c>
      <c r="Q9" s="21">
        <f t="shared" si="1"/>
        <v>0</v>
      </c>
      <c r="R9" s="33">
        <f t="shared" si="2"/>
        <v>1.7702</v>
      </c>
      <c r="S9" s="33">
        <v>88.09</v>
      </c>
      <c r="T9" s="79">
        <f t="shared" si="3"/>
        <v>155.93691799999999</v>
      </c>
    </row>
    <row r="10" spans="2:20" x14ac:dyDescent="0.3">
      <c r="B10" s="125"/>
      <c r="C10" s="122"/>
      <c r="D10" s="87" t="s">
        <v>18</v>
      </c>
      <c r="E10" s="87" t="s">
        <v>19</v>
      </c>
      <c r="F10" s="21">
        <v>53</v>
      </c>
      <c r="G10" s="21">
        <v>53</v>
      </c>
      <c r="H10" s="21">
        <v>1</v>
      </c>
      <c r="I10" s="21">
        <f t="shared" si="4"/>
        <v>53</v>
      </c>
      <c r="J10" s="21">
        <v>25</v>
      </c>
      <c r="K10" s="33" t="str">
        <f>IF(J10&lt;=60,VLOOKUP(J10,'Minutes to Decimal Conversion'!$A$1:$C$61,3),SUM(VLOOKUP(60,'Minutes to Decimal Conversion'!$A$1:$C$61,3),VLOOKUP(J10-60,'Minutes to Decimal Conversion'!$A$1:$C$61,3)))</f>
        <v>.4175</v>
      </c>
      <c r="L10" s="33">
        <f t="shared" si="5"/>
        <v>22.127499999999998</v>
      </c>
      <c r="M10" s="21">
        <f t="shared" si="0"/>
        <v>0</v>
      </c>
      <c r="N10" s="21">
        <v>0</v>
      </c>
      <c r="O10" s="21">
        <f t="shared" si="6"/>
        <v>0</v>
      </c>
      <c r="P10" s="21">
        <v>0</v>
      </c>
      <c r="Q10" s="21">
        <f t="shared" si="1"/>
        <v>0</v>
      </c>
      <c r="R10" s="33">
        <f t="shared" si="2"/>
        <v>22.127499999999998</v>
      </c>
      <c r="S10" s="33">
        <v>88.09</v>
      </c>
      <c r="T10" s="79">
        <f t="shared" si="3"/>
        <v>1949.2114749999998</v>
      </c>
    </row>
    <row r="11" spans="2:20" x14ac:dyDescent="0.3">
      <c r="B11" s="125"/>
      <c r="C11" s="122"/>
      <c r="D11" s="87" t="s">
        <v>142</v>
      </c>
      <c r="E11" s="87" t="s">
        <v>21</v>
      </c>
      <c r="F11" s="21">
        <v>53</v>
      </c>
      <c r="G11" s="21">
        <v>53</v>
      </c>
      <c r="H11" s="21">
        <v>1</v>
      </c>
      <c r="I11" s="21">
        <f>G11*H11</f>
        <v>53</v>
      </c>
      <c r="J11" s="21">
        <v>40</v>
      </c>
      <c r="K11" s="33" t="str">
        <f>IF(J11&lt;=60,VLOOKUP(J11,'Minutes to Decimal Conversion'!$A$1:$C$61,3),SUM(VLOOKUP(60,'Minutes to Decimal Conversion'!$A$1:$C$61,3),VLOOKUP(J11-60,'Minutes to Decimal Conversion'!$A$1:$C$61,3)))</f>
        <v>.668</v>
      </c>
      <c r="L11" s="33">
        <f>I11*K11</f>
        <v>35.404000000000003</v>
      </c>
      <c r="M11" s="21">
        <f>F11-G11</f>
        <v>0</v>
      </c>
      <c r="N11" s="21">
        <v>0</v>
      </c>
      <c r="O11" s="21">
        <f>M11*N11</f>
        <v>0</v>
      </c>
      <c r="P11" s="21">
        <v>0</v>
      </c>
      <c r="Q11" s="21">
        <f>O11*P11</f>
        <v>0</v>
      </c>
      <c r="R11" s="33">
        <f>L11+Q11</f>
        <v>35.404000000000003</v>
      </c>
      <c r="S11" s="33">
        <v>88.09</v>
      </c>
      <c r="T11" s="79">
        <f>R11*S11</f>
        <v>3118.7383600000003</v>
      </c>
    </row>
    <row r="12" spans="2:20" x14ac:dyDescent="0.3">
      <c r="B12" s="125"/>
      <c r="C12" s="122"/>
      <c r="D12" s="87" t="s">
        <v>131</v>
      </c>
      <c r="E12" s="87" t="s">
        <v>23</v>
      </c>
      <c r="F12" s="66">
        <v>53</v>
      </c>
      <c r="G12" s="21">
        <v>53</v>
      </c>
      <c r="H12" s="21">
        <v>1</v>
      </c>
      <c r="I12" s="21">
        <f t="shared" si="4"/>
        <v>53</v>
      </c>
      <c r="J12" s="21">
        <v>2</v>
      </c>
      <c r="K12" s="33" t="str">
        <f>IF(J12&lt;=60,VLOOKUP(J12,'Minutes to Decimal Conversion'!$A$1:$C$61,3),SUM(VLOOKUP(60,'Minutes to Decimal Conversion'!$A$1:$C$61,3),VLOOKUP(J12-60,'Minutes to Decimal Conversion'!$A$1:$C$61,3)))</f>
        <v>.0334</v>
      </c>
      <c r="L12" s="33">
        <f t="shared" si="5"/>
        <v>1.7702</v>
      </c>
      <c r="M12" s="21">
        <f t="shared" si="0"/>
        <v>0</v>
      </c>
      <c r="N12" s="21">
        <v>0</v>
      </c>
      <c r="O12" s="21">
        <f t="shared" si="6"/>
        <v>0</v>
      </c>
      <c r="P12" s="21">
        <v>0</v>
      </c>
      <c r="Q12" s="21">
        <f t="shared" si="1"/>
        <v>0</v>
      </c>
      <c r="R12" s="33">
        <f t="shared" si="2"/>
        <v>1.7702</v>
      </c>
      <c r="S12" s="33">
        <v>88.09</v>
      </c>
      <c r="T12" s="79">
        <f t="shared" si="3"/>
        <v>155.93691799999999</v>
      </c>
    </row>
    <row r="13" spans="2:20" x14ac:dyDescent="0.3">
      <c r="B13" s="125"/>
      <c r="C13" s="122"/>
      <c r="D13" s="87" t="s">
        <v>132</v>
      </c>
      <c r="E13" s="87" t="s">
        <v>20</v>
      </c>
      <c r="F13" s="66">
        <v>53</v>
      </c>
      <c r="G13" s="21">
        <v>53</v>
      </c>
      <c r="H13" s="21">
        <v>2</v>
      </c>
      <c r="I13" s="21">
        <f t="shared" si="4"/>
        <v>106</v>
      </c>
      <c r="J13" s="21">
        <v>5</v>
      </c>
      <c r="K13" s="33" t="str">
        <f>IF(J13&lt;=60,VLOOKUP(J13,'Minutes to Decimal Conversion'!$A$1:$C$61,3),SUM(VLOOKUP(60,'Minutes to Decimal Conversion'!$A$1:$C$61,3),VLOOKUP(J13-60,'Minutes to Decimal Conversion'!$A$1:$C$61,3)))</f>
        <v>.0835</v>
      </c>
      <c r="L13" s="33">
        <f t="shared" si="5"/>
        <v>8.8510000000000009</v>
      </c>
      <c r="M13" s="21">
        <f t="shared" si="0"/>
        <v>0</v>
      </c>
      <c r="N13" s="21">
        <v>0</v>
      </c>
      <c r="O13" s="21">
        <f t="shared" si="6"/>
        <v>0</v>
      </c>
      <c r="P13" s="21">
        <v>0</v>
      </c>
      <c r="Q13" s="21">
        <f t="shared" si="1"/>
        <v>0</v>
      </c>
      <c r="R13" s="33">
        <f t="shared" si="2"/>
        <v>8.8510000000000009</v>
      </c>
      <c r="S13" s="33">
        <v>88.09</v>
      </c>
      <c r="T13" s="79">
        <f t="shared" si="3"/>
        <v>779.68459000000007</v>
      </c>
    </row>
    <row r="14" spans="2:20" x14ac:dyDescent="0.3">
      <c r="B14" s="125"/>
      <c r="C14" s="122"/>
      <c r="D14" s="87" t="s">
        <v>22</v>
      </c>
      <c r="E14" s="87" t="s">
        <v>25</v>
      </c>
      <c r="F14" s="66">
        <v>53</v>
      </c>
      <c r="G14" s="21">
        <v>53</v>
      </c>
      <c r="H14" s="21">
        <v>1</v>
      </c>
      <c r="I14" s="21">
        <f t="shared" si="4"/>
        <v>53</v>
      </c>
      <c r="J14" s="21">
        <v>2</v>
      </c>
      <c r="K14" s="33" t="str">
        <f>IF(J14&lt;=60,VLOOKUP(J14,'Minutes to Decimal Conversion'!$A$1:$C$61,3),SUM(VLOOKUP(60,'Minutes to Decimal Conversion'!$A$1:$C$61,3),VLOOKUP(J14-60,'Minutes to Decimal Conversion'!$A$1:$C$61,3)))</f>
        <v>.0334</v>
      </c>
      <c r="L14" s="33">
        <f t="shared" si="5"/>
        <v>1.7702</v>
      </c>
      <c r="M14" s="21">
        <f t="shared" si="0"/>
        <v>0</v>
      </c>
      <c r="N14" s="21">
        <v>0</v>
      </c>
      <c r="O14" s="21">
        <f t="shared" si="6"/>
        <v>0</v>
      </c>
      <c r="P14" s="21">
        <v>0</v>
      </c>
      <c r="Q14" s="21">
        <f t="shared" si="1"/>
        <v>0</v>
      </c>
      <c r="R14" s="33">
        <f t="shared" si="2"/>
        <v>1.7702</v>
      </c>
      <c r="S14" s="33">
        <v>88.09</v>
      </c>
      <c r="T14" s="79">
        <f t="shared" si="3"/>
        <v>155.93691799999999</v>
      </c>
    </row>
    <row r="15" spans="2:20" x14ac:dyDescent="0.3">
      <c r="B15" s="125"/>
      <c r="C15" s="122"/>
      <c r="D15" s="87" t="s">
        <v>24</v>
      </c>
      <c r="E15" s="87" t="s">
        <v>29</v>
      </c>
      <c r="F15" s="66">
        <v>53</v>
      </c>
      <c r="G15" s="21">
        <v>53</v>
      </c>
      <c r="H15" s="21">
        <v>1</v>
      </c>
      <c r="I15" s="21">
        <f t="shared" si="4"/>
        <v>53</v>
      </c>
      <c r="J15" s="21">
        <v>2</v>
      </c>
      <c r="K15" s="33" t="str">
        <f>IF(J15&lt;=60,VLOOKUP(J15,'Minutes to Decimal Conversion'!$A$1:$C$61,3),SUM(VLOOKUP(60,'Minutes to Decimal Conversion'!$A$1:$C$61,3),VLOOKUP(J15-60,'Minutes to Decimal Conversion'!$A$1:$C$61,3)))</f>
        <v>.0334</v>
      </c>
      <c r="L15" s="33">
        <f t="shared" si="5"/>
        <v>1.7702</v>
      </c>
      <c r="M15" s="21">
        <f t="shared" si="0"/>
        <v>0</v>
      </c>
      <c r="N15" s="21">
        <v>0</v>
      </c>
      <c r="O15" s="21">
        <f t="shared" si="6"/>
        <v>0</v>
      </c>
      <c r="P15" s="21">
        <v>0</v>
      </c>
      <c r="Q15" s="21">
        <f t="shared" si="1"/>
        <v>0</v>
      </c>
      <c r="R15" s="33">
        <f t="shared" si="2"/>
        <v>1.7702</v>
      </c>
      <c r="S15" s="33">
        <v>88.09</v>
      </c>
      <c r="T15" s="79">
        <f t="shared" si="3"/>
        <v>155.93691799999999</v>
      </c>
    </row>
    <row r="16" spans="2:20" x14ac:dyDescent="0.3">
      <c r="B16" s="125"/>
      <c r="C16" s="122"/>
      <c r="D16" s="87" t="s">
        <v>28</v>
      </c>
      <c r="E16" s="87" t="s">
        <v>120</v>
      </c>
      <c r="F16" s="21">
        <v>53</v>
      </c>
      <c r="G16" s="21">
        <v>53</v>
      </c>
      <c r="H16" s="21">
        <v>1</v>
      </c>
      <c r="I16" s="21">
        <f t="shared" si="4"/>
        <v>53</v>
      </c>
      <c r="J16" s="21">
        <v>2</v>
      </c>
      <c r="K16" s="33" t="str">
        <f>IF(J16&lt;=60,VLOOKUP(J16,'Minutes to Decimal Conversion'!$A$1:$C$61,3),SUM(VLOOKUP(60,'Minutes to Decimal Conversion'!$A$1:$C$61,3),VLOOKUP(J16-60,'Minutes to Decimal Conversion'!$A$1:$C$61,3)))</f>
        <v>.0334</v>
      </c>
      <c r="L16" s="33">
        <f t="shared" si="5"/>
        <v>1.7702</v>
      </c>
      <c r="M16" s="21">
        <f t="shared" si="0"/>
        <v>0</v>
      </c>
      <c r="N16" s="21">
        <v>0</v>
      </c>
      <c r="O16" s="21">
        <f t="shared" si="6"/>
        <v>0</v>
      </c>
      <c r="P16" s="21">
        <v>0</v>
      </c>
      <c r="Q16" s="21">
        <f t="shared" si="1"/>
        <v>0</v>
      </c>
      <c r="R16" s="33">
        <f t="shared" si="2"/>
        <v>1.7702</v>
      </c>
      <c r="S16" s="33">
        <v>88.09</v>
      </c>
      <c r="T16" s="79">
        <f t="shared" si="3"/>
        <v>155.93691799999999</v>
      </c>
    </row>
    <row r="17" spans="2:20" x14ac:dyDescent="0.3">
      <c r="B17" s="125"/>
      <c r="C17" s="122"/>
      <c r="D17" s="87" t="s">
        <v>121</v>
      </c>
      <c r="E17" s="87" t="s">
        <v>123</v>
      </c>
      <c r="F17" s="21">
        <v>9</v>
      </c>
      <c r="G17" s="21">
        <v>6</v>
      </c>
      <c r="H17" s="21">
        <v>1</v>
      </c>
      <c r="I17" s="21">
        <f t="shared" si="4"/>
        <v>6</v>
      </c>
      <c r="J17" s="21">
        <v>5</v>
      </c>
      <c r="K17" s="33" t="str">
        <f>IF(J17&lt;=60,VLOOKUP(J17,'Minutes to Decimal Conversion'!$A$1:$C$61,3),SUM(VLOOKUP(60,'Minutes to Decimal Conversion'!$A$1:$C$61,3),VLOOKUP(J17-60,'Minutes to Decimal Conversion'!$A$1:$C$61,3)))</f>
        <v>.0835</v>
      </c>
      <c r="L17" s="33">
        <f t="shared" si="5"/>
        <v>0.501</v>
      </c>
      <c r="M17" s="21">
        <v>3</v>
      </c>
      <c r="N17" s="21">
        <v>1</v>
      </c>
      <c r="O17" s="21">
        <f t="shared" si="6"/>
        <v>3</v>
      </c>
      <c r="P17" s="21">
        <v>0.25</v>
      </c>
      <c r="Q17" s="21">
        <f t="shared" si="1"/>
        <v>0.75</v>
      </c>
      <c r="R17" s="33">
        <f t="shared" si="2"/>
        <v>1.2509999999999999</v>
      </c>
      <c r="S17" s="33">
        <v>88.09</v>
      </c>
      <c r="T17" s="79">
        <f t="shared" si="3"/>
        <v>110.20058999999999</v>
      </c>
    </row>
    <row r="18" spans="2:20" x14ac:dyDescent="0.3">
      <c r="B18" s="125"/>
      <c r="C18" s="122"/>
      <c r="D18" s="87" t="s">
        <v>134</v>
      </c>
      <c r="E18" s="87" t="s">
        <v>124</v>
      </c>
      <c r="F18" s="21">
        <v>9</v>
      </c>
      <c r="G18" s="21">
        <v>9</v>
      </c>
      <c r="H18" s="21">
        <v>1</v>
      </c>
      <c r="I18" s="21">
        <f t="shared" si="4"/>
        <v>9</v>
      </c>
      <c r="J18" s="21">
        <v>4</v>
      </c>
      <c r="K18" s="33" t="str">
        <f>IF(J18&lt;=60,VLOOKUP(J18,'Minutes to Decimal Conversion'!$A$1:$C$61,3),SUM(VLOOKUP(60,'Minutes to Decimal Conversion'!$A$1:$C$61,3),VLOOKUP(J18-60,'Minutes to Decimal Conversion'!$A$1:$C$61,3)))</f>
        <v>.0668</v>
      </c>
      <c r="L18" s="33">
        <f t="shared" si="5"/>
        <v>0.60119999999999996</v>
      </c>
      <c r="M18" s="21">
        <v>0</v>
      </c>
      <c r="N18" s="21">
        <v>0</v>
      </c>
      <c r="O18" s="21">
        <f t="shared" si="6"/>
        <v>0</v>
      </c>
      <c r="P18" s="21">
        <v>0</v>
      </c>
      <c r="Q18" s="21">
        <f t="shared" si="1"/>
        <v>0</v>
      </c>
      <c r="R18" s="33">
        <f t="shared" si="2"/>
        <v>0.60119999999999996</v>
      </c>
      <c r="S18" s="33">
        <v>88.09</v>
      </c>
      <c r="T18" s="79">
        <f t="shared" si="3"/>
        <v>52.959707999999999</v>
      </c>
    </row>
    <row r="19" spans="2:20" x14ac:dyDescent="0.3">
      <c r="B19" s="125"/>
      <c r="C19" s="122"/>
      <c r="D19" s="87" t="s">
        <v>122</v>
      </c>
      <c r="E19" s="87" t="s">
        <v>133</v>
      </c>
      <c r="F19" s="67">
        <v>6</v>
      </c>
      <c r="G19" s="21">
        <v>6</v>
      </c>
      <c r="H19" s="67">
        <v>1</v>
      </c>
      <c r="I19" s="67">
        <f t="shared" si="4"/>
        <v>6</v>
      </c>
      <c r="J19" s="67">
        <v>15</v>
      </c>
      <c r="K19" s="68" t="str">
        <f>IF(J19&lt;=60,VLOOKUP(J19,'Minutes to Decimal Conversion'!$A$1:$C$61,3),SUM(VLOOKUP(60,'Minutes to Decimal Conversion'!$A$1:$C$61,3),VLOOKUP(J19-60,'Minutes to Decimal Conversion'!$A$1:$C$61,3)))</f>
        <v>0.25</v>
      </c>
      <c r="L19" s="68">
        <f t="shared" si="5"/>
        <v>1.5</v>
      </c>
      <c r="M19" s="21">
        <f t="shared" si="0"/>
        <v>0</v>
      </c>
      <c r="N19" s="21">
        <v>0</v>
      </c>
      <c r="O19" s="67">
        <f t="shared" si="6"/>
        <v>0</v>
      </c>
      <c r="P19" s="103">
        <v>0</v>
      </c>
      <c r="Q19" s="67">
        <f t="shared" si="1"/>
        <v>0</v>
      </c>
      <c r="R19" s="68">
        <f t="shared" si="2"/>
        <v>1.5</v>
      </c>
      <c r="S19" s="33">
        <v>88.09</v>
      </c>
      <c r="T19" s="80">
        <f t="shared" si="3"/>
        <v>132.13499999999999</v>
      </c>
    </row>
    <row r="20" spans="2:20" x14ac:dyDescent="0.3">
      <c r="B20" s="125"/>
      <c r="C20" s="122"/>
      <c r="D20" s="87" t="s">
        <v>136</v>
      </c>
      <c r="E20" s="87" t="s">
        <v>137</v>
      </c>
      <c r="F20" s="67">
        <v>6</v>
      </c>
      <c r="G20" s="21">
        <v>6</v>
      </c>
      <c r="H20" s="67">
        <v>1</v>
      </c>
      <c r="I20" s="67">
        <f t="shared" si="4"/>
        <v>6</v>
      </c>
      <c r="J20" s="67">
        <v>5</v>
      </c>
      <c r="K20" s="68" t="str">
        <f>IF(J20&lt;=60,VLOOKUP(J20,'Minutes to Decimal Conversion'!$A$1:$C$61,3),SUM(VLOOKUP(60,'Minutes to Decimal Conversion'!$A$1:$C$61,3),VLOOKUP(J20-60,'Minutes to Decimal Conversion'!$A$1:$C$61,3)))</f>
        <v>.0835</v>
      </c>
      <c r="L20" s="68">
        <f t="shared" si="5"/>
        <v>0.501</v>
      </c>
      <c r="M20" s="21">
        <v>0</v>
      </c>
      <c r="N20" s="21">
        <v>0</v>
      </c>
      <c r="O20" s="67">
        <f t="shared" si="6"/>
        <v>0</v>
      </c>
      <c r="P20" s="103">
        <v>0</v>
      </c>
      <c r="Q20" s="67">
        <f t="shared" si="1"/>
        <v>0</v>
      </c>
      <c r="R20" s="68">
        <f t="shared" si="2"/>
        <v>0.501</v>
      </c>
      <c r="S20" s="33">
        <v>88.09</v>
      </c>
      <c r="T20" s="79">
        <f t="shared" si="3"/>
        <v>44.133090000000003</v>
      </c>
    </row>
    <row r="21" spans="2:20" x14ac:dyDescent="0.3">
      <c r="B21" s="125"/>
      <c r="C21" s="122"/>
      <c r="D21" s="87" t="s">
        <v>99</v>
      </c>
      <c r="E21" s="87" t="s">
        <v>31</v>
      </c>
      <c r="F21" s="21">
        <v>6</v>
      </c>
      <c r="G21" s="21">
        <v>6</v>
      </c>
      <c r="H21" s="21">
        <v>1</v>
      </c>
      <c r="I21" s="21">
        <f t="shared" si="4"/>
        <v>6</v>
      </c>
      <c r="J21" s="21">
        <v>90</v>
      </c>
      <c r="K21" s="33">
        <f>IF(J21&lt;=60,VLOOKUP(J21,'Minutes to Decimal Conversion'!$A$1:$C$61,3),SUM(VLOOKUP(60,'Minutes to Decimal Conversion'!$A$1:$C$61,3),VLOOKUP(J21-60,'Minutes to Decimal Conversion'!$A$1:$C$61,3)))</f>
        <v>1.5</v>
      </c>
      <c r="L21" s="33">
        <f t="shared" si="5"/>
        <v>9</v>
      </c>
      <c r="M21" s="21">
        <f t="shared" si="0"/>
        <v>0</v>
      </c>
      <c r="N21" s="21">
        <v>0</v>
      </c>
      <c r="O21" s="21">
        <f t="shared" si="6"/>
        <v>0</v>
      </c>
      <c r="P21" s="21">
        <v>0</v>
      </c>
      <c r="Q21" s="21">
        <f t="shared" si="1"/>
        <v>0</v>
      </c>
      <c r="R21" s="33">
        <f t="shared" si="2"/>
        <v>9</v>
      </c>
      <c r="S21" s="33">
        <v>88.09</v>
      </c>
      <c r="T21" s="79">
        <f t="shared" si="3"/>
        <v>792.81000000000006</v>
      </c>
    </row>
    <row r="22" spans="2:20" x14ac:dyDescent="0.3">
      <c r="B22" s="125"/>
      <c r="C22" s="123"/>
      <c r="D22" s="87" t="s">
        <v>32</v>
      </c>
      <c r="E22" s="87" t="s">
        <v>135</v>
      </c>
      <c r="F22" s="21">
        <v>6</v>
      </c>
      <c r="G22" s="21">
        <v>6</v>
      </c>
      <c r="H22" s="21">
        <v>1</v>
      </c>
      <c r="I22" s="21">
        <f t="shared" si="4"/>
        <v>6</v>
      </c>
      <c r="J22" s="21">
        <v>2</v>
      </c>
      <c r="K22" s="33" t="str">
        <f>IF(J22&lt;=60,VLOOKUP(J22,'Minutes to Decimal Conversion'!$A$1:$C$61,3),SUM(VLOOKUP(60,'Minutes to Decimal Conversion'!$A$1:$C$61,3),VLOOKUP(J22-60,'Minutes to Decimal Conversion'!$A$1:$C$61,3)))</f>
        <v>.0334</v>
      </c>
      <c r="L22" s="33">
        <f t="shared" si="5"/>
        <v>0.20039999999999999</v>
      </c>
      <c r="M22" s="21">
        <f t="shared" si="0"/>
        <v>0</v>
      </c>
      <c r="N22" s="21">
        <v>0</v>
      </c>
      <c r="O22" s="21">
        <f t="shared" si="6"/>
        <v>0</v>
      </c>
      <c r="P22" s="21">
        <v>0</v>
      </c>
      <c r="Q22" s="21">
        <f t="shared" si="1"/>
        <v>0</v>
      </c>
      <c r="R22" s="33">
        <f t="shared" si="2"/>
        <v>0.20039999999999999</v>
      </c>
      <c r="S22" s="33">
        <v>88.09</v>
      </c>
      <c r="T22" s="79">
        <f t="shared" si="3"/>
        <v>17.653236</v>
      </c>
    </row>
    <row r="23" spans="2:20" ht="28.95" customHeight="1" x14ac:dyDescent="0.3">
      <c r="B23" s="125"/>
      <c r="C23" s="121" t="s">
        <v>105</v>
      </c>
      <c r="D23" s="87" t="str">
        <f>D10</f>
        <v>Web-based survey completion</v>
      </c>
      <c r="E23" s="87" t="s">
        <v>19</v>
      </c>
      <c r="F23" s="21">
        <v>53</v>
      </c>
      <c r="G23" s="21">
        <v>53</v>
      </c>
      <c r="H23" s="21">
        <v>1</v>
      </c>
      <c r="I23" s="21">
        <f t="shared" si="4"/>
        <v>53</v>
      </c>
      <c r="J23" s="21">
        <v>25</v>
      </c>
      <c r="K23" s="33" t="str">
        <f>IF(J23&lt;=60,VLOOKUP(J23,'Minutes to Decimal Conversion'!$A$1:$C$61,3),SUM(VLOOKUP(60,'Minutes to Decimal Conversion'!$A$1:$C$61,3),VLOOKUP(J23-60,'Minutes to Decimal Conversion'!$A$1:$C$61,3)))</f>
        <v>.4175</v>
      </c>
      <c r="L23" s="33">
        <f>I23*K23</f>
        <v>22.127499999999998</v>
      </c>
      <c r="M23" s="21">
        <f t="shared" si="0"/>
        <v>0</v>
      </c>
      <c r="N23" s="21">
        <v>0</v>
      </c>
      <c r="O23" s="21">
        <f>M23*N23</f>
        <v>0</v>
      </c>
      <c r="P23" s="21">
        <v>0</v>
      </c>
      <c r="Q23" s="21">
        <f t="shared" si="1"/>
        <v>0</v>
      </c>
      <c r="R23" s="33">
        <f t="shared" si="2"/>
        <v>22.127499999999998</v>
      </c>
      <c r="S23" s="33">
        <v>67.02</v>
      </c>
      <c r="T23" s="79">
        <f t="shared" si="3"/>
        <v>1482.9850499999998</v>
      </c>
    </row>
    <row r="24" spans="2:20" x14ac:dyDescent="0.3">
      <c r="B24" s="125"/>
      <c r="C24" s="122"/>
      <c r="D24" s="87" t="s">
        <v>26</v>
      </c>
      <c r="E24" s="87" t="s">
        <v>21</v>
      </c>
      <c r="F24" s="21">
        <v>53</v>
      </c>
      <c r="G24" s="21">
        <v>53</v>
      </c>
      <c r="H24" s="21">
        <v>1</v>
      </c>
      <c r="I24" s="21">
        <f t="shared" si="4"/>
        <v>53</v>
      </c>
      <c r="J24" s="21">
        <v>60</v>
      </c>
      <c r="K24" s="33" t="str">
        <f>IF(J24&lt;=60,VLOOKUP(J24,'Minutes to Decimal Conversion'!$A$1:$C$61,3),SUM(VLOOKUP(60,'Minutes to Decimal Conversion'!$A$1:$C$61,3),VLOOKUP(J24-60,'Minutes to Decimal Conversion'!$A$1:$C$61,3)))</f>
        <v>1.00</v>
      </c>
      <c r="L24" s="33">
        <f t="shared" si="5"/>
        <v>53</v>
      </c>
      <c r="M24" s="21">
        <f t="shared" si="0"/>
        <v>0</v>
      </c>
      <c r="N24" s="21">
        <v>0</v>
      </c>
      <c r="O24" s="21">
        <f t="shared" si="6"/>
        <v>0</v>
      </c>
      <c r="P24" s="21">
        <v>0</v>
      </c>
      <c r="Q24" s="21">
        <f t="shared" si="1"/>
        <v>0</v>
      </c>
      <c r="R24" s="33">
        <f t="shared" si="2"/>
        <v>53</v>
      </c>
      <c r="S24" s="33">
        <v>67.02</v>
      </c>
      <c r="T24" s="79">
        <f t="shared" si="3"/>
        <v>3552.06</v>
      </c>
    </row>
    <row r="25" spans="2:20" x14ac:dyDescent="0.3">
      <c r="B25" s="125"/>
      <c r="C25" s="122"/>
      <c r="D25" s="87" t="s">
        <v>136</v>
      </c>
      <c r="E25" s="87" t="s">
        <v>137</v>
      </c>
      <c r="F25" s="67">
        <v>6</v>
      </c>
      <c r="G25" s="21">
        <v>6</v>
      </c>
      <c r="H25" s="67">
        <v>1</v>
      </c>
      <c r="I25" s="67">
        <f t="shared" ref="I25" si="7">G25*H25</f>
        <v>6</v>
      </c>
      <c r="J25" s="67">
        <v>5</v>
      </c>
      <c r="K25" s="68" t="str">
        <f>IF(J25&lt;=60,VLOOKUP(J25,'Minutes to Decimal Conversion'!$A$1:$C$61,3),SUM(VLOOKUP(60,'Minutes to Decimal Conversion'!$A$1:$C$61,3),VLOOKUP(J25-60,'Minutes to Decimal Conversion'!$A$1:$C$61,3)))</f>
        <v>.0835</v>
      </c>
      <c r="L25" s="68">
        <f t="shared" ref="L25" si="8">I25*K25</f>
        <v>0.501</v>
      </c>
      <c r="M25" s="21">
        <v>0</v>
      </c>
      <c r="N25" s="21">
        <v>0</v>
      </c>
      <c r="O25" s="67">
        <f t="shared" ref="O25" si="9">M25*N25</f>
        <v>0</v>
      </c>
      <c r="P25" s="103">
        <v>0</v>
      </c>
      <c r="Q25" s="67">
        <f t="shared" ref="Q25" si="10">O25*P25</f>
        <v>0</v>
      </c>
      <c r="R25" s="68">
        <f t="shared" ref="R25" si="11">L25+Q25</f>
        <v>0.501</v>
      </c>
      <c r="S25" s="33">
        <v>67.02</v>
      </c>
      <c r="T25" s="79">
        <f t="shared" si="3"/>
        <v>33.577019999999997</v>
      </c>
    </row>
    <row r="26" spans="2:20" x14ac:dyDescent="0.3">
      <c r="B26" s="125"/>
      <c r="C26" s="122"/>
      <c r="D26" s="87" t="s">
        <v>99</v>
      </c>
      <c r="E26" s="87" t="s">
        <v>31</v>
      </c>
      <c r="F26" s="21">
        <v>6</v>
      </c>
      <c r="G26" s="21">
        <v>6</v>
      </c>
      <c r="H26" s="21">
        <v>1</v>
      </c>
      <c r="I26" s="21">
        <f t="shared" si="4"/>
        <v>6</v>
      </c>
      <c r="J26" s="21">
        <v>90</v>
      </c>
      <c r="K26" s="33">
        <f>IF(J26&lt;=60,VLOOKUP(J26,'Minutes to Decimal Conversion'!$A$1:$C$61,3),SUM(VLOOKUP(60,'Minutes to Decimal Conversion'!$A$1:$C$61,3),VLOOKUP(J26-60,'Minutes to Decimal Conversion'!$A$1:$C$61,3)))</f>
        <v>1.5</v>
      </c>
      <c r="L26" s="33">
        <f t="shared" si="5"/>
        <v>9</v>
      </c>
      <c r="M26" s="21">
        <f t="shared" si="0"/>
        <v>0</v>
      </c>
      <c r="N26" s="21">
        <v>0</v>
      </c>
      <c r="O26" s="21">
        <f t="shared" si="6"/>
        <v>0</v>
      </c>
      <c r="P26" s="21">
        <v>0</v>
      </c>
      <c r="Q26" s="21">
        <f t="shared" si="1"/>
        <v>0</v>
      </c>
      <c r="R26" s="33">
        <f t="shared" si="2"/>
        <v>9</v>
      </c>
      <c r="S26" s="33">
        <v>67.02</v>
      </c>
      <c r="T26" s="79">
        <f t="shared" si="3"/>
        <v>603.17999999999995</v>
      </c>
    </row>
    <row r="27" spans="2:20" x14ac:dyDescent="0.3">
      <c r="B27" s="125"/>
      <c r="C27" s="123"/>
      <c r="D27" s="87" t="s">
        <v>32</v>
      </c>
      <c r="E27" s="87" t="s">
        <v>133</v>
      </c>
      <c r="F27" s="21">
        <v>6</v>
      </c>
      <c r="G27" s="21">
        <v>6</v>
      </c>
      <c r="H27" s="21">
        <v>1</v>
      </c>
      <c r="I27" s="21">
        <f t="shared" si="4"/>
        <v>6</v>
      </c>
      <c r="J27" s="21">
        <v>2</v>
      </c>
      <c r="K27" s="33" t="str">
        <f>IF(J27&lt;=60,VLOOKUP(J27,'Minutes to Decimal Conversion'!$A$1:$C$61,3),SUM(VLOOKUP(60,'Minutes to Decimal Conversion'!$A$1:$C$61,3),VLOOKUP(J27-60,'Minutes to Decimal Conversion'!$A$1:$C$61,3)))</f>
        <v>.0334</v>
      </c>
      <c r="L27" s="33">
        <f t="shared" si="5"/>
        <v>0.20039999999999999</v>
      </c>
      <c r="M27" s="21">
        <f t="shared" si="0"/>
        <v>0</v>
      </c>
      <c r="N27" s="21">
        <v>0</v>
      </c>
      <c r="O27" s="21">
        <f t="shared" si="6"/>
        <v>0</v>
      </c>
      <c r="P27" s="21">
        <v>0</v>
      </c>
      <c r="Q27" s="21">
        <f t="shared" si="1"/>
        <v>0</v>
      </c>
      <c r="R27" s="33">
        <f t="shared" si="2"/>
        <v>0.20039999999999999</v>
      </c>
      <c r="S27" s="33">
        <v>67.02</v>
      </c>
      <c r="T27" s="79">
        <f t="shared" si="3"/>
        <v>13.430807999999999</v>
      </c>
    </row>
    <row r="28" spans="2:20" ht="28.95" customHeight="1" x14ac:dyDescent="0.3">
      <c r="B28" s="125"/>
      <c r="C28" s="121" t="s">
        <v>106</v>
      </c>
      <c r="D28" s="87" t="str">
        <f>D10</f>
        <v>Web-based survey completion</v>
      </c>
      <c r="E28" s="87" t="s">
        <v>19</v>
      </c>
      <c r="F28" s="21">
        <v>53</v>
      </c>
      <c r="G28" s="21">
        <v>53</v>
      </c>
      <c r="H28" s="21">
        <v>1</v>
      </c>
      <c r="I28" s="21">
        <f>G28*H28</f>
        <v>53</v>
      </c>
      <c r="J28" s="21">
        <v>25</v>
      </c>
      <c r="K28" s="33" t="str">
        <f>IF(J28&lt;=60,VLOOKUP(J28,'Minutes to Decimal Conversion'!$A$1:$C$61,3),SUM(VLOOKUP(60,'Minutes to Decimal Conversion'!$A$1:$C$61,3),VLOOKUP(J28-60,'Minutes to Decimal Conversion'!$A$1:$C$61,3)))</f>
        <v>.4175</v>
      </c>
      <c r="L28" s="33">
        <f t="shared" ref="L28:L29" si="12">I28*K28</f>
        <v>22.127499999999998</v>
      </c>
      <c r="M28" s="21">
        <f t="shared" si="0"/>
        <v>0</v>
      </c>
      <c r="N28" s="21">
        <v>0</v>
      </c>
      <c r="O28" s="21">
        <f t="shared" ref="O28:O29" si="13">M28*N28</f>
        <v>0</v>
      </c>
      <c r="P28" s="21">
        <v>0</v>
      </c>
      <c r="Q28" s="21">
        <f t="shared" si="1"/>
        <v>0</v>
      </c>
      <c r="R28" s="33">
        <f t="shared" si="2"/>
        <v>22.127499999999998</v>
      </c>
      <c r="S28" s="33">
        <v>88.09</v>
      </c>
      <c r="T28" s="79">
        <f t="shared" si="3"/>
        <v>1949.2114749999998</v>
      </c>
    </row>
    <row r="29" spans="2:20" x14ac:dyDescent="0.3">
      <c r="B29" s="125"/>
      <c r="C29" s="122"/>
      <c r="D29" s="87" t="s">
        <v>136</v>
      </c>
      <c r="E29" s="87" t="s">
        <v>137</v>
      </c>
      <c r="F29" s="67">
        <v>6</v>
      </c>
      <c r="G29" s="21">
        <v>6</v>
      </c>
      <c r="H29" s="67">
        <v>1</v>
      </c>
      <c r="I29" s="67">
        <f t="shared" ref="I29" si="14">G29*H29</f>
        <v>6</v>
      </c>
      <c r="J29" s="67">
        <v>5</v>
      </c>
      <c r="K29" s="68" t="str">
        <f>IF(J29&lt;=60,VLOOKUP(J29,'Minutes to Decimal Conversion'!$A$1:$C$61,3),SUM(VLOOKUP(60,'Minutes to Decimal Conversion'!$A$1:$C$61,3),VLOOKUP(J29-60,'Minutes to Decimal Conversion'!$A$1:$C$61,3)))</f>
        <v>.0835</v>
      </c>
      <c r="L29" s="68">
        <f t="shared" si="12"/>
        <v>0.501</v>
      </c>
      <c r="M29" s="21">
        <v>0</v>
      </c>
      <c r="N29" s="21">
        <v>0</v>
      </c>
      <c r="O29" s="67">
        <f t="shared" si="13"/>
        <v>0</v>
      </c>
      <c r="P29" s="103">
        <v>0</v>
      </c>
      <c r="Q29" s="67">
        <f t="shared" ref="Q29" si="15">O29*P29</f>
        <v>0</v>
      </c>
      <c r="R29" s="68">
        <f t="shared" ref="R29" si="16">L29+Q29</f>
        <v>0.501</v>
      </c>
      <c r="S29" s="33">
        <v>88.09</v>
      </c>
      <c r="T29" s="79">
        <f t="shared" si="3"/>
        <v>44.133090000000003</v>
      </c>
    </row>
    <row r="30" spans="2:20" x14ac:dyDescent="0.3">
      <c r="B30" s="125"/>
      <c r="C30" s="122"/>
      <c r="D30" s="87" t="s">
        <v>99</v>
      </c>
      <c r="E30" s="87" t="s">
        <v>31</v>
      </c>
      <c r="F30" s="21">
        <v>6</v>
      </c>
      <c r="G30" s="21">
        <v>6</v>
      </c>
      <c r="H30" s="21">
        <v>1</v>
      </c>
      <c r="I30" s="21">
        <f t="shared" si="4"/>
        <v>6</v>
      </c>
      <c r="J30" s="21">
        <v>90</v>
      </c>
      <c r="K30" s="33">
        <f>IF(J30&lt;=60,VLOOKUP(J30,'Minutes to Decimal Conversion'!$A$1:$C$61,3),SUM(VLOOKUP(60,'Minutes to Decimal Conversion'!$A$1:$C$61,3),VLOOKUP(J30-60,'Minutes to Decimal Conversion'!$A$1:$C$61,3)))</f>
        <v>1.5</v>
      </c>
      <c r="L30" s="33">
        <f t="shared" si="5"/>
        <v>9</v>
      </c>
      <c r="M30" s="21">
        <f t="shared" si="0"/>
        <v>0</v>
      </c>
      <c r="N30" s="21">
        <v>0</v>
      </c>
      <c r="O30" s="21">
        <f t="shared" si="6"/>
        <v>0</v>
      </c>
      <c r="P30" s="21">
        <v>0</v>
      </c>
      <c r="Q30" s="21">
        <f t="shared" si="1"/>
        <v>0</v>
      </c>
      <c r="R30" s="33">
        <f t="shared" si="2"/>
        <v>9</v>
      </c>
      <c r="S30" s="33">
        <v>88.09</v>
      </c>
      <c r="T30" s="79">
        <f t="shared" si="3"/>
        <v>792.81000000000006</v>
      </c>
    </row>
    <row r="31" spans="2:20" x14ac:dyDescent="0.3">
      <c r="B31" s="125"/>
      <c r="C31" s="123"/>
      <c r="D31" s="87" t="s">
        <v>32</v>
      </c>
      <c r="E31" s="87" t="s">
        <v>133</v>
      </c>
      <c r="F31" s="21">
        <v>6</v>
      </c>
      <c r="G31" s="21">
        <v>6</v>
      </c>
      <c r="H31" s="21">
        <v>1</v>
      </c>
      <c r="I31" s="21">
        <f t="shared" si="4"/>
        <v>6</v>
      </c>
      <c r="J31" s="21">
        <v>2</v>
      </c>
      <c r="K31" s="33" t="str">
        <f>IF(J31&lt;=60,VLOOKUP(J31,'Minutes to Decimal Conversion'!$A$1:$C$61,3),SUM(VLOOKUP(60,'Minutes to Decimal Conversion'!$A$1:$C$61,3),VLOOKUP(J31-60,'Minutes to Decimal Conversion'!$A$1:$C$61,3)))</f>
        <v>.0334</v>
      </c>
      <c r="L31" s="33">
        <f t="shared" si="5"/>
        <v>0.20039999999999999</v>
      </c>
      <c r="M31" s="21">
        <f t="shared" si="0"/>
        <v>0</v>
      </c>
      <c r="N31" s="21">
        <v>0</v>
      </c>
      <c r="O31" s="21">
        <f t="shared" si="6"/>
        <v>0</v>
      </c>
      <c r="P31" s="21">
        <v>0</v>
      </c>
      <c r="Q31" s="21">
        <f t="shared" si="1"/>
        <v>0</v>
      </c>
      <c r="R31" s="33">
        <f t="shared" si="2"/>
        <v>0.20039999999999999</v>
      </c>
      <c r="S31" s="33">
        <v>88.09</v>
      </c>
      <c r="T31" s="79">
        <f t="shared" si="3"/>
        <v>17.653236</v>
      </c>
    </row>
    <row r="32" spans="2:20" ht="28.95" customHeight="1" x14ac:dyDescent="0.3">
      <c r="B32" s="125"/>
      <c r="C32" s="121" t="s">
        <v>112</v>
      </c>
      <c r="D32" s="113" t="s">
        <v>103</v>
      </c>
      <c r="E32" s="87" t="s">
        <v>37</v>
      </c>
      <c r="F32" s="112">
        <v>2</v>
      </c>
      <c r="G32" s="21">
        <v>2</v>
      </c>
      <c r="H32" s="21">
        <v>1</v>
      </c>
      <c r="I32" s="21">
        <f>G32*H32</f>
        <v>2</v>
      </c>
      <c r="J32" s="21">
        <v>60</v>
      </c>
      <c r="K32" s="33" t="str">
        <f>IF(J32&lt;=60,VLOOKUP(J32,'Minutes to Decimal Conversion'!$A$1:$C$61,3),SUM(VLOOKUP(60,'Minutes to Decimal Conversion'!$A$1:$C$61,3),VLOOKUP(J32-60,'Minutes to Decimal Conversion'!$A$1:$C$61,3)))</f>
        <v>1.00</v>
      </c>
      <c r="L32" s="33">
        <f>I32*K32</f>
        <v>2</v>
      </c>
      <c r="M32" s="21">
        <f>F32-G32</f>
        <v>0</v>
      </c>
      <c r="N32" s="21">
        <v>0</v>
      </c>
      <c r="O32" s="21">
        <f>M32*N32</f>
        <v>0</v>
      </c>
      <c r="P32" s="21">
        <v>0</v>
      </c>
      <c r="Q32" s="21">
        <f>O32*P32</f>
        <v>0</v>
      </c>
      <c r="R32" s="33">
        <f>L32+Q32</f>
        <v>2</v>
      </c>
      <c r="S32" s="33">
        <v>37.72</v>
      </c>
      <c r="T32" s="79">
        <f>R32*S32</f>
        <v>75.44</v>
      </c>
    </row>
    <row r="33" spans="2:20" ht="28.95" customHeight="1" x14ac:dyDescent="0.3">
      <c r="B33" s="125"/>
      <c r="C33" s="122"/>
      <c r="D33" s="87" t="s">
        <v>136</v>
      </c>
      <c r="E33" s="87" t="s">
        <v>137</v>
      </c>
      <c r="F33" s="67">
        <v>6</v>
      </c>
      <c r="G33" s="21">
        <v>6</v>
      </c>
      <c r="H33" s="67">
        <v>1</v>
      </c>
      <c r="I33" s="67">
        <f t="shared" ref="I33" si="17">G33*H33</f>
        <v>6</v>
      </c>
      <c r="J33" s="67">
        <v>5</v>
      </c>
      <c r="K33" s="68" t="str">
        <f>IF(J33&lt;=60,VLOOKUP(J33,'Minutes to Decimal Conversion'!$A$1:$C$61,3),SUM(VLOOKUP(60,'Minutes to Decimal Conversion'!$A$1:$C$61,3),VLOOKUP(J33-60,'Minutes to Decimal Conversion'!$A$1:$C$61,3)))</f>
        <v>.0835</v>
      </c>
      <c r="L33" s="68">
        <f t="shared" ref="L33" si="18">I33*K33</f>
        <v>0.501</v>
      </c>
      <c r="M33" s="21">
        <v>0</v>
      </c>
      <c r="N33" s="21">
        <v>0</v>
      </c>
      <c r="O33" s="67">
        <f t="shared" ref="O33" si="19">M33*N33</f>
        <v>0</v>
      </c>
      <c r="P33" s="103">
        <v>0</v>
      </c>
      <c r="Q33" s="67">
        <f t="shared" ref="Q33" si="20">O33*P33</f>
        <v>0</v>
      </c>
      <c r="R33" s="68">
        <f t="shared" ref="R33" si="21">L33+Q33</f>
        <v>0.501</v>
      </c>
      <c r="S33" s="33">
        <v>37.72</v>
      </c>
      <c r="T33" s="79">
        <f t="shared" si="3"/>
        <v>18.89772</v>
      </c>
    </row>
    <row r="34" spans="2:20" x14ac:dyDescent="0.3">
      <c r="B34" s="125"/>
      <c r="C34" s="122"/>
      <c r="D34" s="87" t="s">
        <v>104</v>
      </c>
      <c r="E34" s="87" t="s">
        <v>37</v>
      </c>
      <c r="F34" s="21">
        <v>6</v>
      </c>
      <c r="G34" s="21">
        <v>6</v>
      </c>
      <c r="H34" s="21">
        <v>1</v>
      </c>
      <c r="I34" s="21">
        <f>G34*H34</f>
        <v>6</v>
      </c>
      <c r="J34" s="21">
        <v>60</v>
      </c>
      <c r="K34" s="33" t="str">
        <f>IF(J34&lt;=60,VLOOKUP(J34,'Minutes to Decimal Conversion'!$A$1:$C$61,3),SUM(VLOOKUP(60,'Minutes to Decimal Conversion'!$A$1:$C$61,3),VLOOKUP(J34-60,'Minutes to Decimal Conversion'!$A$1:$C$61,3)))</f>
        <v>1.00</v>
      </c>
      <c r="L34" s="33">
        <f>I34*K34</f>
        <v>6</v>
      </c>
      <c r="M34" s="21">
        <f t="shared" si="0"/>
        <v>0</v>
      </c>
      <c r="N34" s="21">
        <v>0</v>
      </c>
      <c r="O34" s="21">
        <f>M34*N34</f>
        <v>0</v>
      </c>
      <c r="P34" s="21">
        <v>0</v>
      </c>
      <c r="Q34" s="21">
        <f t="shared" si="1"/>
        <v>0</v>
      </c>
      <c r="R34" s="33">
        <f t="shared" si="2"/>
        <v>6</v>
      </c>
      <c r="S34" s="33">
        <v>37.72</v>
      </c>
      <c r="T34" s="79">
        <f>R34*S34</f>
        <v>226.32</v>
      </c>
    </row>
    <row r="35" spans="2:20" x14ac:dyDescent="0.3">
      <c r="B35" s="125"/>
      <c r="C35" s="123"/>
      <c r="D35" s="87" t="s">
        <v>32</v>
      </c>
      <c r="E35" s="87" t="s">
        <v>133</v>
      </c>
      <c r="F35" s="21">
        <v>6</v>
      </c>
      <c r="G35" s="21">
        <v>6</v>
      </c>
      <c r="H35" s="21">
        <v>1</v>
      </c>
      <c r="I35" s="21">
        <f>G35*H35</f>
        <v>6</v>
      </c>
      <c r="J35" s="21">
        <v>2</v>
      </c>
      <c r="K35" s="33" t="str">
        <f>IF(J35&lt;=60,VLOOKUP(J35,'Minutes to Decimal Conversion'!$A$1:$C$61,3),SUM(VLOOKUP(60,'Minutes to Decimal Conversion'!$A$1:$C$61,3),VLOOKUP(J35-60,'Minutes to Decimal Conversion'!$A$1:$C$61,3)))</f>
        <v>.0334</v>
      </c>
      <c r="L35" s="33">
        <f>I35*K35</f>
        <v>0.20039999999999999</v>
      </c>
      <c r="M35" s="21">
        <f t="shared" si="0"/>
        <v>0</v>
      </c>
      <c r="N35" s="21">
        <v>0</v>
      </c>
      <c r="O35" s="21">
        <f>M35*N35</f>
        <v>0</v>
      </c>
      <c r="P35" s="21">
        <v>0</v>
      </c>
      <c r="Q35" s="21">
        <f t="shared" si="1"/>
        <v>0</v>
      </c>
      <c r="R35" s="33">
        <f t="shared" si="2"/>
        <v>0.20039999999999999</v>
      </c>
      <c r="S35" s="33">
        <v>37.72</v>
      </c>
      <c r="T35" s="79">
        <f>R35*S35</f>
        <v>7.5590879999999991</v>
      </c>
    </row>
    <row r="36" spans="2:20" x14ac:dyDescent="0.3">
      <c r="B36" s="126"/>
      <c r="C36" s="88" t="s">
        <v>113</v>
      </c>
      <c r="D36" s="88"/>
      <c r="E36" s="88"/>
      <c r="F36" s="69">
        <f>F10+F23+F28+F32+F34</f>
        <v>167</v>
      </c>
      <c r="G36" s="69">
        <f>G10+G23+G28+G32+G34</f>
        <v>167</v>
      </c>
      <c r="H36" s="70">
        <f>I36/G36</f>
        <v>5.3353293413173652</v>
      </c>
      <c r="I36" s="69">
        <f>SUM(I5:I35)</f>
        <v>891</v>
      </c>
      <c r="J36" s="69"/>
      <c r="K36" s="70">
        <f>L36/I36</f>
        <v>0.25055813692480366</v>
      </c>
      <c r="L36" s="70">
        <f>SUM(L5:L35)</f>
        <v>223.24730000000005</v>
      </c>
      <c r="M36" s="69">
        <f>SUM(M5:M35)</f>
        <v>3</v>
      </c>
      <c r="N36" s="70">
        <f>O36/M36</f>
        <v>1</v>
      </c>
      <c r="O36" s="69">
        <f>SUM(O5:O35)</f>
        <v>3</v>
      </c>
      <c r="P36" s="69">
        <v>0</v>
      </c>
      <c r="Q36" s="71">
        <f>SUM(Q5:Q35)</f>
        <v>0.75</v>
      </c>
      <c r="R36" s="70">
        <f>SUM(R5:R35)</f>
        <v>223.99730000000005</v>
      </c>
      <c r="S36" s="69"/>
      <c r="T36" s="81">
        <f>SUM(T5:T35)</f>
        <v>17506.287715999999</v>
      </c>
    </row>
    <row r="37" spans="2:20" ht="28.95" customHeight="1" x14ac:dyDescent="0.3">
      <c r="B37" s="124" t="s">
        <v>111</v>
      </c>
      <c r="C37" s="121" t="s">
        <v>107</v>
      </c>
      <c r="D37" s="113" t="s">
        <v>101</v>
      </c>
      <c r="E37" s="87" t="s">
        <v>35</v>
      </c>
      <c r="F37" s="67">
        <v>1</v>
      </c>
      <c r="G37" s="21">
        <v>1</v>
      </c>
      <c r="H37" s="21">
        <v>1</v>
      </c>
      <c r="I37" s="21">
        <f>G37*H37</f>
        <v>1</v>
      </c>
      <c r="J37" s="21">
        <v>60</v>
      </c>
      <c r="K37" s="33" t="str">
        <f>IF(J37&lt;=60,VLOOKUP(J37,'Minutes to Decimal Conversion'!$A$1:$C$61,3),SUM(VLOOKUP(60,'Minutes to Decimal Conversion'!$A$1:$C$61,3),VLOOKUP(J37-60,'Minutes to Decimal Conversion'!$A$1:$C$61,3)))</f>
        <v>1.00</v>
      </c>
      <c r="L37" s="33">
        <f t="shared" si="5"/>
        <v>1</v>
      </c>
      <c r="M37" s="21">
        <f t="shared" ref="M37:M44" si="22">F37-G37</f>
        <v>0</v>
      </c>
      <c r="N37" s="21">
        <v>0</v>
      </c>
      <c r="O37" s="21">
        <f t="shared" si="6"/>
        <v>0</v>
      </c>
      <c r="P37" s="21">
        <v>0</v>
      </c>
      <c r="Q37" s="21">
        <f t="shared" ref="Q37:Q44" si="23">O37*P37</f>
        <v>0</v>
      </c>
      <c r="R37" s="33">
        <f t="shared" ref="R37:R44" si="24">L37+Q37</f>
        <v>1</v>
      </c>
      <c r="S37" s="33">
        <v>75.69</v>
      </c>
      <c r="T37" s="79">
        <f t="shared" ref="T37:T44" si="25">R37*S37</f>
        <v>75.69</v>
      </c>
    </row>
    <row r="38" spans="2:20" x14ac:dyDescent="0.3">
      <c r="B38" s="125"/>
      <c r="C38" s="122"/>
      <c r="D38" s="87" t="s">
        <v>136</v>
      </c>
      <c r="E38" s="87" t="s">
        <v>137</v>
      </c>
      <c r="F38" s="67">
        <v>12</v>
      </c>
      <c r="G38" s="21">
        <v>12</v>
      </c>
      <c r="H38" s="67">
        <v>1</v>
      </c>
      <c r="I38" s="67">
        <f t="shared" ref="I38" si="26">G38*H38</f>
        <v>12</v>
      </c>
      <c r="J38" s="67">
        <v>5</v>
      </c>
      <c r="K38" s="68" t="str">
        <f>IF(J38&lt;=60,VLOOKUP(J38,'Minutes to Decimal Conversion'!$A$1:$C$61,3),SUM(VLOOKUP(60,'Minutes to Decimal Conversion'!$A$1:$C$61,3),VLOOKUP(J38-60,'Minutes to Decimal Conversion'!$A$1:$C$61,3)))</f>
        <v>.0835</v>
      </c>
      <c r="L38" s="68">
        <f t="shared" ref="L38" si="27">I38*K38</f>
        <v>1.002</v>
      </c>
      <c r="M38" s="21">
        <v>0</v>
      </c>
      <c r="N38" s="21">
        <v>0</v>
      </c>
      <c r="O38" s="67">
        <f t="shared" ref="O38" si="28">M38*N38</f>
        <v>0</v>
      </c>
      <c r="P38" s="103">
        <v>0</v>
      </c>
      <c r="Q38" s="67">
        <f t="shared" si="23"/>
        <v>0</v>
      </c>
      <c r="R38" s="68">
        <f t="shared" si="24"/>
        <v>1.002</v>
      </c>
      <c r="S38" s="33">
        <v>72.524900000000002</v>
      </c>
      <c r="T38" s="79">
        <f t="shared" si="25"/>
        <v>72.669949799999998</v>
      </c>
    </row>
    <row r="39" spans="2:20" x14ac:dyDescent="0.3">
      <c r="B39" s="125"/>
      <c r="C39" s="122"/>
      <c r="D39" s="87" t="s">
        <v>100</v>
      </c>
      <c r="E39" s="87" t="s">
        <v>35</v>
      </c>
      <c r="F39" s="21">
        <v>12</v>
      </c>
      <c r="G39" s="21">
        <v>12</v>
      </c>
      <c r="H39" s="21">
        <v>1</v>
      </c>
      <c r="I39" s="21">
        <f t="shared" ref="I39:I44" si="29">G39*H39</f>
        <v>12</v>
      </c>
      <c r="J39" s="21">
        <v>60</v>
      </c>
      <c r="K39" s="33" t="str">
        <f>IF(J39&lt;=60,VLOOKUP(J39,'Minutes to Decimal Conversion'!$A$1:$C$61,3),SUM(VLOOKUP(60,'Minutes to Decimal Conversion'!$A$1:$C$61,3),VLOOKUP(J39-60,'Minutes to Decimal Conversion'!$A$1:$C$61,3)))</f>
        <v>1.00</v>
      </c>
      <c r="L39" s="33">
        <f t="shared" si="5"/>
        <v>12</v>
      </c>
      <c r="M39" s="21">
        <f t="shared" si="22"/>
        <v>0</v>
      </c>
      <c r="N39" s="21">
        <v>0</v>
      </c>
      <c r="O39" s="21">
        <f t="shared" si="6"/>
        <v>0</v>
      </c>
      <c r="P39" s="21">
        <v>0</v>
      </c>
      <c r="Q39" s="21">
        <f t="shared" si="23"/>
        <v>0</v>
      </c>
      <c r="R39" s="33">
        <f t="shared" si="24"/>
        <v>12</v>
      </c>
      <c r="S39" s="33">
        <v>72.524900000000002</v>
      </c>
      <c r="T39" s="79">
        <f t="shared" si="25"/>
        <v>870.29880000000003</v>
      </c>
    </row>
    <row r="40" spans="2:20" x14ac:dyDescent="0.3">
      <c r="B40" s="125"/>
      <c r="C40" s="123"/>
      <c r="D40" s="87" t="s">
        <v>32</v>
      </c>
      <c r="E40" s="87" t="s">
        <v>133</v>
      </c>
      <c r="F40" s="21">
        <v>12</v>
      </c>
      <c r="G40" s="21">
        <v>12</v>
      </c>
      <c r="H40" s="21">
        <v>1</v>
      </c>
      <c r="I40" s="21">
        <f t="shared" si="29"/>
        <v>12</v>
      </c>
      <c r="J40" s="21">
        <v>2</v>
      </c>
      <c r="K40" s="33" t="str">
        <f>IF(J40&lt;=60,VLOOKUP(J40,'Minutes to Decimal Conversion'!$A$1:$C$61,3),SUM(VLOOKUP(60,'Minutes to Decimal Conversion'!$A$1:$C$61,3),VLOOKUP(J40-60,'Minutes to Decimal Conversion'!$A$1:$C$61,3)))</f>
        <v>.0334</v>
      </c>
      <c r="L40" s="33">
        <f t="shared" si="5"/>
        <v>0.40079999999999999</v>
      </c>
      <c r="M40" s="21">
        <f t="shared" si="22"/>
        <v>0</v>
      </c>
      <c r="N40" s="21">
        <v>0</v>
      </c>
      <c r="O40" s="21">
        <f t="shared" si="6"/>
        <v>0</v>
      </c>
      <c r="P40" s="21">
        <v>0</v>
      </c>
      <c r="Q40" s="21">
        <f t="shared" si="23"/>
        <v>0</v>
      </c>
      <c r="R40" s="33">
        <f t="shared" si="24"/>
        <v>0.40079999999999999</v>
      </c>
      <c r="S40" s="33">
        <v>72.524900000000002</v>
      </c>
      <c r="T40" s="79">
        <f t="shared" si="25"/>
        <v>29.067979919999999</v>
      </c>
    </row>
    <row r="41" spans="2:20" ht="28.95" customHeight="1" x14ac:dyDescent="0.3">
      <c r="B41" s="125"/>
      <c r="C41" s="121" t="s">
        <v>108</v>
      </c>
      <c r="D41" s="113" t="s">
        <v>101</v>
      </c>
      <c r="E41" s="87" t="s">
        <v>35</v>
      </c>
      <c r="F41" s="67">
        <v>3</v>
      </c>
      <c r="G41" s="21">
        <v>3</v>
      </c>
      <c r="H41" s="21">
        <v>1</v>
      </c>
      <c r="I41" s="21">
        <f>G41*H41</f>
        <v>3</v>
      </c>
      <c r="J41" s="21">
        <v>60</v>
      </c>
      <c r="K41" s="33" t="str">
        <f>IF(J41&lt;=60,VLOOKUP(J41,'Minutes to Decimal Conversion'!$A$1:$C$61,3),SUM(VLOOKUP(60,'Minutes to Decimal Conversion'!$A$1:$C$61,3),VLOOKUP(J41-60,'Minutes to Decimal Conversion'!$A$1:$C$61,3)))</f>
        <v>1.00</v>
      </c>
      <c r="L41" s="33">
        <f t="shared" ref="L41" si="30">I41*K41</f>
        <v>3</v>
      </c>
      <c r="M41" s="21">
        <f t="shared" ref="M41" si="31">F41-G41</f>
        <v>0</v>
      </c>
      <c r="N41" s="21">
        <v>0</v>
      </c>
      <c r="O41" s="21">
        <f t="shared" ref="O41" si="32">M41*N41</f>
        <v>0</v>
      </c>
      <c r="P41" s="21">
        <v>0</v>
      </c>
      <c r="Q41" s="21">
        <f t="shared" ref="Q41" si="33">O41*P41</f>
        <v>0</v>
      </c>
      <c r="R41" s="33">
        <f t="shared" ref="R41" si="34">L41+Q41</f>
        <v>3</v>
      </c>
      <c r="S41" s="33">
        <v>72.524900000000002</v>
      </c>
      <c r="T41" s="79">
        <f t="shared" ref="T41" si="35">R41*S41</f>
        <v>217.57470000000001</v>
      </c>
    </row>
    <row r="42" spans="2:20" ht="28.95" customHeight="1" x14ac:dyDescent="0.3">
      <c r="B42" s="125"/>
      <c r="C42" s="122"/>
      <c r="D42" s="87" t="s">
        <v>136</v>
      </c>
      <c r="E42" s="87" t="s">
        <v>137</v>
      </c>
      <c r="F42" s="67">
        <v>24</v>
      </c>
      <c r="G42" s="21">
        <v>24</v>
      </c>
      <c r="H42" s="67">
        <v>1</v>
      </c>
      <c r="I42" s="67">
        <f t="shared" si="29"/>
        <v>24</v>
      </c>
      <c r="J42" s="67">
        <v>5</v>
      </c>
      <c r="K42" s="68" t="str">
        <f>IF(J42&lt;=60,VLOOKUP(J42,'Minutes to Decimal Conversion'!$A$1:$C$61,3),SUM(VLOOKUP(60,'Minutes to Decimal Conversion'!$A$1:$C$61,3),VLOOKUP(J42-60,'Minutes to Decimal Conversion'!$A$1:$C$61,3)))</f>
        <v>.0835</v>
      </c>
      <c r="L42" s="68">
        <f t="shared" si="5"/>
        <v>2.004</v>
      </c>
      <c r="M42" s="21">
        <v>0</v>
      </c>
      <c r="N42" s="21">
        <v>0</v>
      </c>
      <c r="O42" s="67">
        <f t="shared" si="6"/>
        <v>0</v>
      </c>
      <c r="P42" s="103">
        <v>0</v>
      </c>
      <c r="Q42" s="67">
        <f t="shared" ref="Q42" si="36">O42*P42</f>
        <v>0</v>
      </c>
      <c r="R42" s="68">
        <f t="shared" ref="R42" si="37">L42+Q42</f>
        <v>2.004</v>
      </c>
      <c r="S42" s="33">
        <v>33.14</v>
      </c>
      <c r="T42" s="79">
        <f t="shared" si="25"/>
        <v>66.412559999999999</v>
      </c>
    </row>
    <row r="43" spans="2:20" x14ac:dyDescent="0.3">
      <c r="B43" s="125"/>
      <c r="C43" s="122"/>
      <c r="D43" s="87" t="s">
        <v>100</v>
      </c>
      <c r="E43" s="87" t="s">
        <v>35</v>
      </c>
      <c r="F43" s="21">
        <v>24</v>
      </c>
      <c r="G43" s="21">
        <v>24</v>
      </c>
      <c r="H43" s="21">
        <v>1</v>
      </c>
      <c r="I43" s="21">
        <f t="shared" si="29"/>
        <v>24</v>
      </c>
      <c r="J43" s="21">
        <v>60</v>
      </c>
      <c r="K43" s="33" t="str">
        <f>IF(J43&lt;=60,VLOOKUP(J43,'Minutes to Decimal Conversion'!$A$1:$C$61,3),SUM(VLOOKUP(60,'Minutes to Decimal Conversion'!$A$1:$C$61,3),VLOOKUP(J43-60,'Minutes to Decimal Conversion'!$A$1:$C$61,3)))</f>
        <v>1.00</v>
      </c>
      <c r="L43" s="33">
        <f t="shared" si="5"/>
        <v>24</v>
      </c>
      <c r="M43" s="21">
        <f t="shared" si="22"/>
        <v>0</v>
      </c>
      <c r="N43" s="21">
        <v>0</v>
      </c>
      <c r="O43" s="21">
        <f t="shared" si="6"/>
        <v>0</v>
      </c>
      <c r="P43" s="21">
        <v>0</v>
      </c>
      <c r="Q43" s="21">
        <f t="shared" si="23"/>
        <v>0</v>
      </c>
      <c r="R43" s="33">
        <f t="shared" si="24"/>
        <v>24</v>
      </c>
      <c r="S43" s="33">
        <v>33.14</v>
      </c>
      <c r="T43" s="79">
        <f t="shared" si="25"/>
        <v>795.36</v>
      </c>
    </row>
    <row r="44" spans="2:20" x14ac:dyDescent="0.3">
      <c r="B44" s="125"/>
      <c r="C44" s="123"/>
      <c r="D44" s="87" t="s">
        <v>32</v>
      </c>
      <c r="E44" s="87" t="s">
        <v>133</v>
      </c>
      <c r="F44" s="21">
        <v>24</v>
      </c>
      <c r="G44" s="21">
        <v>24</v>
      </c>
      <c r="H44" s="21">
        <v>1</v>
      </c>
      <c r="I44" s="21">
        <f t="shared" si="29"/>
        <v>24</v>
      </c>
      <c r="J44" s="21">
        <v>2</v>
      </c>
      <c r="K44" s="33" t="str">
        <f>IF(J44&lt;=60,VLOOKUP(J44,'Minutes to Decimal Conversion'!$A$1:$C$61,3),SUM(VLOOKUP(60,'Minutes to Decimal Conversion'!$A$1:$C$61,3),VLOOKUP(J44-60,'Minutes to Decimal Conversion'!$A$1:$C$61,3)))</f>
        <v>.0334</v>
      </c>
      <c r="L44" s="33">
        <f t="shared" si="5"/>
        <v>0.80159999999999998</v>
      </c>
      <c r="M44" s="21">
        <f t="shared" si="22"/>
        <v>0</v>
      </c>
      <c r="N44" s="21">
        <v>0</v>
      </c>
      <c r="O44" s="21">
        <f t="shared" si="6"/>
        <v>0</v>
      </c>
      <c r="P44" s="21">
        <v>0</v>
      </c>
      <c r="Q44" s="21">
        <f t="shared" si="23"/>
        <v>0</v>
      </c>
      <c r="R44" s="33">
        <f t="shared" si="24"/>
        <v>0.80159999999999998</v>
      </c>
      <c r="S44" s="33">
        <v>33.14</v>
      </c>
      <c r="T44" s="79">
        <f t="shared" si="25"/>
        <v>26.565024000000001</v>
      </c>
    </row>
    <row r="45" spans="2:20" ht="28.95" customHeight="1" x14ac:dyDescent="0.3">
      <c r="B45" s="125"/>
      <c r="C45" s="122" t="s">
        <v>109</v>
      </c>
      <c r="D45" s="87" t="s">
        <v>136</v>
      </c>
      <c r="E45" s="87" t="s">
        <v>137</v>
      </c>
      <c r="F45" s="67">
        <v>36</v>
      </c>
      <c r="G45" s="21">
        <v>36</v>
      </c>
      <c r="H45" s="67">
        <v>1</v>
      </c>
      <c r="I45" s="67">
        <f t="shared" ref="I45:I47" si="38">G45*H45</f>
        <v>36</v>
      </c>
      <c r="J45" s="67">
        <v>5</v>
      </c>
      <c r="K45" s="68" t="str">
        <f>IF(J45&lt;=60,VLOOKUP(J45,'Minutes to Decimal Conversion'!$A$1:$C$61,3),SUM(VLOOKUP(60,'Minutes to Decimal Conversion'!$A$1:$C$61,3),VLOOKUP(J45-60,'Minutes to Decimal Conversion'!$A$1:$C$61,3)))</f>
        <v>.0835</v>
      </c>
      <c r="L45" s="68">
        <f t="shared" ref="L45:L47" si="39">I45*K45</f>
        <v>3.0060000000000002</v>
      </c>
      <c r="M45" s="21">
        <v>0</v>
      </c>
      <c r="N45" s="21">
        <v>0</v>
      </c>
      <c r="O45" s="67">
        <f t="shared" ref="O45:O47" si="40">M45*N45</f>
        <v>0</v>
      </c>
      <c r="P45" s="103">
        <v>0</v>
      </c>
      <c r="Q45" s="67">
        <f t="shared" ref="Q45:Q47" si="41">O45*P45</f>
        <v>0</v>
      </c>
      <c r="R45" s="68">
        <f t="shared" ref="R45:R47" si="42">L45+Q45</f>
        <v>3.0060000000000002</v>
      </c>
      <c r="S45" s="33">
        <v>37.72</v>
      </c>
      <c r="T45" s="79">
        <f t="shared" ref="T45:T47" si="43">R45*S45</f>
        <v>113.38632000000001</v>
      </c>
    </row>
    <row r="46" spans="2:20" x14ac:dyDescent="0.3">
      <c r="B46" s="125"/>
      <c r="C46" s="122"/>
      <c r="D46" s="87" t="s">
        <v>102</v>
      </c>
      <c r="E46" s="87" t="s">
        <v>40</v>
      </c>
      <c r="F46" s="21">
        <v>36</v>
      </c>
      <c r="G46" s="21">
        <v>36</v>
      </c>
      <c r="H46" s="21">
        <v>1</v>
      </c>
      <c r="I46" s="21">
        <f t="shared" si="38"/>
        <v>36</v>
      </c>
      <c r="J46" s="21">
        <v>60</v>
      </c>
      <c r="K46" s="33" t="str">
        <f>IF(J46&lt;=60,VLOOKUP(J46,'Minutes to Decimal Conversion'!$A$1:$C$61,3),SUM(VLOOKUP(60,'Minutes to Decimal Conversion'!$A$1:$C$61,3),VLOOKUP(J46-60,'Minutes to Decimal Conversion'!$A$1:$C$61,3)))</f>
        <v>1.00</v>
      </c>
      <c r="L46" s="33">
        <f t="shared" si="39"/>
        <v>36</v>
      </c>
      <c r="M46" s="21">
        <f t="shared" ref="M46:M47" si="44">F46-G46</f>
        <v>0</v>
      </c>
      <c r="N46" s="21">
        <v>0</v>
      </c>
      <c r="O46" s="21">
        <f t="shared" si="40"/>
        <v>0</v>
      </c>
      <c r="P46" s="21">
        <v>0</v>
      </c>
      <c r="Q46" s="21">
        <f t="shared" si="41"/>
        <v>0</v>
      </c>
      <c r="R46" s="33">
        <f t="shared" si="42"/>
        <v>36</v>
      </c>
      <c r="S46" s="33">
        <v>37.72</v>
      </c>
      <c r="T46" s="79">
        <f t="shared" si="43"/>
        <v>1357.92</v>
      </c>
    </row>
    <row r="47" spans="2:20" x14ac:dyDescent="0.3">
      <c r="B47" s="125"/>
      <c r="C47" s="123"/>
      <c r="D47" s="87" t="s">
        <v>32</v>
      </c>
      <c r="E47" s="87" t="s">
        <v>133</v>
      </c>
      <c r="F47" s="21">
        <v>36</v>
      </c>
      <c r="G47" s="21">
        <v>36</v>
      </c>
      <c r="H47" s="21">
        <v>1</v>
      </c>
      <c r="I47" s="21">
        <f t="shared" si="38"/>
        <v>36</v>
      </c>
      <c r="J47" s="21">
        <v>2</v>
      </c>
      <c r="K47" s="33" t="str">
        <f>IF(J47&lt;=60,VLOOKUP(J47,'Minutes to Decimal Conversion'!$A$1:$C$61,3),SUM(VLOOKUP(60,'Minutes to Decimal Conversion'!$A$1:$C$61,3),VLOOKUP(J47-60,'Minutes to Decimal Conversion'!$A$1:$C$61,3)))</f>
        <v>.0334</v>
      </c>
      <c r="L47" s="33">
        <f t="shared" si="39"/>
        <v>1.2023999999999999</v>
      </c>
      <c r="M47" s="21">
        <f t="shared" si="44"/>
        <v>0</v>
      </c>
      <c r="N47" s="21">
        <v>0</v>
      </c>
      <c r="O47" s="21">
        <f t="shared" si="40"/>
        <v>0</v>
      </c>
      <c r="P47" s="21">
        <v>0</v>
      </c>
      <c r="Q47" s="21">
        <f t="shared" si="41"/>
        <v>0</v>
      </c>
      <c r="R47" s="33">
        <f t="shared" si="42"/>
        <v>1.2023999999999999</v>
      </c>
      <c r="S47" s="33">
        <v>37.72</v>
      </c>
      <c r="T47" s="79">
        <f t="shared" si="43"/>
        <v>45.354527999999995</v>
      </c>
    </row>
    <row r="48" spans="2:20" x14ac:dyDescent="0.3">
      <c r="B48" s="126"/>
      <c r="C48" s="88" t="s">
        <v>114</v>
      </c>
      <c r="D48" s="88"/>
      <c r="E48" s="88"/>
      <c r="F48" s="69">
        <f>F37+F39+F41+F43+F46</f>
        <v>76</v>
      </c>
      <c r="G48" s="69">
        <f>G37+G39+G41+G43+G46</f>
        <v>76</v>
      </c>
      <c r="H48" s="70">
        <f>I48/G48</f>
        <v>2.8947368421052633</v>
      </c>
      <c r="I48" s="69">
        <f>SUM(I37:I47)</f>
        <v>220</v>
      </c>
      <c r="J48" s="69"/>
      <c r="K48" s="70">
        <f>L48/I48</f>
        <v>0.38371272727272732</v>
      </c>
      <c r="L48" s="70">
        <f>SUM(L37:L47)</f>
        <v>84.416800000000009</v>
      </c>
      <c r="M48" s="69">
        <f>M37+M39+M41+M433+M46</f>
        <v>0</v>
      </c>
      <c r="N48" s="69">
        <v>0</v>
      </c>
      <c r="O48" s="69">
        <f>SUM(O37:O47)</f>
        <v>0</v>
      </c>
      <c r="P48" s="69">
        <v>0</v>
      </c>
      <c r="Q48" s="69">
        <f>SUM(Q37:Q47)</f>
        <v>0</v>
      </c>
      <c r="R48" s="70">
        <f>SUM(R37:R47)</f>
        <v>84.416800000000009</v>
      </c>
      <c r="S48" s="69"/>
      <c r="T48" s="82">
        <f>SUM(T37:T47)</f>
        <v>3670.2998617200001</v>
      </c>
    </row>
    <row r="49" spans="2:20" x14ac:dyDescent="0.3">
      <c r="B49" s="23" t="s">
        <v>126</v>
      </c>
      <c r="C49" s="92"/>
      <c r="D49" s="23"/>
      <c r="E49" s="23"/>
      <c r="F49" s="72">
        <f>F48+F36</f>
        <v>243</v>
      </c>
      <c r="G49" s="72">
        <f>G48+G36</f>
        <v>243</v>
      </c>
      <c r="H49" s="73">
        <f>I49/G49</f>
        <v>4.57201646090535</v>
      </c>
      <c r="I49" s="72">
        <f>I48+I36</f>
        <v>1111</v>
      </c>
      <c r="J49" s="72"/>
      <c r="K49" s="73">
        <f>L49/I49</f>
        <v>0.27692538253825388</v>
      </c>
      <c r="L49" s="73">
        <f>L48+L36</f>
        <v>307.66410000000008</v>
      </c>
      <c r="M49" s="72">
        <f>M36+M48</f>
        <v>3</v>
      </c>
      <c r="N49" s="73">
        <f>O49/M49</f>
        <v>1</v>
      </c>
      <c r="O49" s="72">
        <f>O48+O36</f>
        <v>3</v>
      </c>
      <c r="P49" s="72">
        <v>0</v>
      </c>
      <c r="Q49" s="74">
        <f>Q48+Q36</f>
        <v>0.75</v>
      </c>
      <c r="R49" s="73">
        <f>R36+R48</f>
        <v>308.41410000000008</v>
      </c>
      <c r="S49" s="72"/>
      <c r="T49" s="83">
        <f>T36+T48</f>
        <v>21176.587577719998</v>
      </c>
    </row>
    <row r="50" spans="2:20" x14ac:dyDescent="0.3">
      <c r="B50" s="22" t="s">
        <v>38</v>
      </c>
      <c r="C50" s="91"/>
      <c r="D50" s="22"/>
      <c r="E50" s="22"/>
      <c r="F50" s="75"/>
      <c r="G50" s="75"/>
      <c r="H50" s="75"/>
      <c r="I50" s="75"/>
      <c r="J50" s="75"/>
      <c r="K50" s="76"/>
      <c r="L50" s="76"/>
      <c r="M50" s="75"/>
      <c r="N50" s="75"/>
      <c r="O50" s="75"/>
      <c r="P50" s="75"/>
      <c r="Q50" s="75"/>
      <c r="R50" s="76"/>
      <c r="S50" s="75"/>
      <c r="T50" s="84"/>
    </row>
    <row r="51" spans="2:20" x14ac:dyDescent="0.3">
      <c r="B51" s="124" t="s">
        <v>115</v>
      </c>
      <c r="C51" s="121" t="s">
        <v>109</v>
      </c>
      <c r="D51" s="113" t="s">
        <v>143</v>
      </c>
      <c r="E51" s="87" t="s">
        <v>40</v>
      </c>
      <c r="F51" s="67">
        <v>2</v>
      </c>
      <c r="G51" s="21">
        <v>2</v>
      </c>
      <c r="H51" s="21">
        <v>1</v>
      </c>
      <c r="I51" s="21">
        <v>2</v>
      </c>
      <c r="J51" s="21"/>
      <c r="K51" s="33">
        <v>1</v>
      </c>
      <c r="L51" s="33">
        <v>2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33">
        <f>L51+Q51</f>
        <v>2</v>
      </c>
      <c r="S51" s="33">
        <v>37.72</v>
      </c>
      <c r="T51" s="111">
        <f>R51*S51</f>
        <v>75.44</v>
      </c>
    </row>
    <row r="52" spans="2:20" ht="28.95" customHeight="1" x14ac:dyDescent="0.3">
      <c r="B52" s="125"/>
      <c r="C52" s="122"/>
      <c r="D52" s="87" t="s">
        <v>136</v>
      </c>
      <c r="E52" s="87" t="s">
        <v>137</v>
      </c>
      <c r="F52" s="67">
        <v>36</v>
      </c>
      <c r="G52" s="21">
        <v>36</v>
      </c>
      <c r="H52" s="67">
        <v>1</v>
      </c>
      <c r="I52" s="67">
        <f t="shared" ref="I52" si="45">G52*H52</f>
        <v>36</v>
      </c>
      <c r="J52" s="67">
        <v>5</v>
      </c>
      <c r="K52" s="68" t="str">
        <f>IF(J52&lt;=60,VLOOKUP(J52,'Minutes to Decimal Conversion'!$A$1:$C$61,3),SUM(VLOOKUP(60,'Minutes to Decimal Conversion'!$A$1:$C$61,3),VLOOKUP(J52-60,'Minutes to Decimal Conversion'!$A$1:$C$61,3)))</f>
        <v>.0835</v>
      </c>
      <c r="L52" s="68">
        <f t="shared" ref="L52" si="46">I52*K52</f>
        <v>3.0060000000000002</v>
      </c>
      <c r="M52" s="21">
        <v>0</v>
      </c>
      <c r="N52" s="21">
        <v>0</v>
      </c>
      <c r="O52" s="67">
        <f t="shared" ref="O52" si="47">M52*N52</f>
        <v>0</v>
      </c>
      <c r="P52" s="103">
        <v>0</v>
      </c>
      <c r="Q52" s="67">
        <f t="shared" ref="Q52" si="48">O52*P52</f>
        <v>0</v>
      </c>
      <c r="R52" s="68">
        <f t="shared" ref="R52" si="49">L52+Q52</f>
        <v>3.0060000000000002</v>
      </c>
      <c r="S52" s="33">
        <v>37.72</v>
      </c>
      <c r="T52" s="79">
        <f>R52*S52</f>
        <v>113.38632000000001</v>
      </c>
    </row>
    <row r="53" spans="2:20" x14ac:dyDescent="0.3">
      <c r="B53" s="125"/>
      <c r="C53" s="122"/>
      <c r="D53" s="87" t="s">
        <v>102</v>
      </c>
      <c r="E53" s="87" t="s">
        <v>40</v>
      </c>
      <c r="F53" s="21">
        <v>36</v>
      </c>
      <c r="G53" s="21">
        <v>36</v>
      </c>
      <c r="H53" s="21">
        <v>1</v>
      </c>
      <c r="I53" s="21">
        <f t="shared" ref="I53:I57" si="50">G53*H53</f>
        <v>36</v>
      </c>
      <c r="J53" s="21">
        <v>60</v>
      </c>
      <c r="K53" s="33" t="str">
        <f>IF(J53&lt;=60,VLOOKUP(J53,'Minutes to Decimal Conversion'!$A$1:$C$61,3),SUM(VLOOKUP(60,'Minutes to Decimal Conversion'!$A$1:$C$61,3),VLOOKUP(J53-60,'Minutes to Decimal Conversion'!$A$1:$C$61,3)))</f>
        <v>1.00</v>
      </c>
      <c r="L53" s="33">
        <f t="shared" ref="L53:L57" si="51">I53*K53</f>
        <v>36</v>
      </c>
      <c r="M53" s="21">
        <f t="shared" ref="M53:M57" si="52">F53-G53</f>
        <v>0</v>
      </c>
      <c r="N53" s="21">
        <v>0</v>
      </c>
      <c r="O53" s="21">
        <f t="shared" ref="O53:O57" si="53">M53*N53</f>
        <v>0</v>
      </c>
      <c r="P53" s="21">
        <v>0</v>
      </c>
      <c r="Q53" s="21">
        <f t="shared" ref="Q53:Q57" si="54">O53*P53</f>
        <v>0</v>
      </c>
      <c r="R53" s="33">
        <f t="shared" ref="R53:R57" si="55">L53+Q53</f>
        <v>36</v>
      </c>
      <c r="S53" s="33">
        <v>37.72</v>
      </c>
      <c r="T53" s="79">
        <f t="shared" ref="T53:T57" si="56">R53*S53</f>
        <v>1357.92</v>
      </c>
    </row>
    <row r="54" spans="2:20" x14ac:dyDescent="0.3">
      <c r="B54" s="125"/>
      <c r="C54" s="123"/>
      <c r="D54" s="87" t="s">
        <v>32</v>
      </c>
      <c r="E54" s="87" t="s">
        <v>133</v>
      </c>
      <c r="F54" s="21">
        <v>36</v>
      </c>
      <c r="G54" s="21">
        <v>36</v>
      </c>
      <c r="H54" s="21">
        <v>1</v>
      </c>
      <c r="I54" s="21">
        <f t="shared" si="50"/>
        <v>36</v>
      </c>
      <c r="J54" s="21">
        <v>2</v>
      </c>
      <c r="K54" s="33" t="str">
        <f>IF(J54&lt;=60,VLOOKUP(J54,'Minutes to Decimal Conversion'!$A$1:$C$61,3),SUM(VLOOKUP(60,'Minutes to Decimal Conversion'!$A$1:$C$61,3),VLOOKUP(J54-60,'Minutes to Decimal Conversion'!$A$1:$C$61,3)))</f>
        <v>.0334</v>
      </c>
      <c r="L54" s="33">
        <f t="shared" si="51"/>
        <v>1.2023999999999999</v>
      </c>
      <c r="M54" s="21">
        <f t="shared" si="52"/>
        <v>0</v>
      </c>
      <c r="N54" s="21">
        <v>0</v>
      </c>
      <c r="O54" s="21">
        <f t="shared" si="53"/>
        <v>0</v>
      </c>
      <c r="P54" s="21">
        <v>0</v>
      </c>
      <c r="Q54" s="21">
        <f t="shared" si="54"/>
        <v>0</v>
      </c>
      <c r="R54" s="33">
        <f t="shared" si="55"/>
        <v>1.2023999999999999</v>
      </c>
      <c r="S54" s="33">
        <v>37.72</v>
      </c>
      <c r="T54" s="79">
        <f t="shared" si="56"/>
        <v>45.354527999999995</v>
      </c>
    </row>
    <row r="55" spans="2:20" ht="28.95" customHeight="1" x14ac:dyDescent="0.3">
      <c r="B55" s="125"/>
      <c r="C55" s="121" t="s">
        <v>112</v>
      </c>
      <c r="D55" s="87" t="s">
        <v>136</v>
      </c>
      <c r="E55" s="87" t="s">
        <v>137</v>
      </c>
      <c r="F55" s="67">
        <v>6</v>
      </c>
      <c r="G55" s="21">
        <v>6</v>
      </c>
      <c r="H55" s="67">
        <v>1</v>
      </c>
      <c r="I55" s="67">
        <f t="shared" si="50"/>
        <v>6</v>
      </c>
      <c r="J55" s="67">
        <v>5</v>
      </c>
      <c r="K55" s="68" t="str">
        <f>IF(J55&lt;=60,VLOOKUP(J55,'Minutes to Decimal Conversion'!$A$1:$C$61,3),SUM(VLOOKUP(60,'Minutes to Decimal Conversion'!$A$1:$C$61,3),VLOOKUP(J55-60,'Minutes to Decimal Conversion'!$A$1:$C$61,3)))</f>
        <v>.0835</v>
      </c>
      <c r="L55" s="68">
        <f t="shared" si="51"/>
        <v>0.501</v>
      </c>
      <c r="M55" s="21">
        <v>0</v>
      </c>
      <c r="N55" s="21">
        <v>0</v>
      </c>
      <c r="O55" s="67">
        <f t="shared" si="53"/>
        <v>0</v>
      </c>
      <c r="P55" s="103">
        <v>0</v>
      </c>
      <c r="Q55" s="67">
        <f t="shared" si="54"/>
        <v>0</v>
      </c>
      <c r="R55" s="68">
        <f t="shared" si="55"/>
        <v>0.501</v>
      </c>
      <c r="S55" s="33">
        <v>37.72</v>
      </c>
      <c r="T55" s="79">
        <f t="shared" si="56"/>
        <v>18.89772</v>
      </c>
    </row>
    <row r="56" spans="2:20" x14ac:dyDescent="0.3">
      <c r="B56" s="125"/>
      <c r="C56" s="122"/>
      <c r="D56" s="87" t="s">
        <v>104</v>
      </c>
      <c r="E56" s="87" t="s">
        <v>37</v>
      </c>
      <c r="F56" s="21">
        <v>6</v>
      </c>
      <c r="G56" s="21">
        <v>6</v>
      </c>
      <c r="H56" s="21">
        <v>1</v>
      </c>
      <c r="I56" s="21">
        <f t="shared" si="50"/>
        <v>6</v>
      </c>
      <c r="J56" s="21">
        <v>60</v>
      </c>
      <c r="K56" s="33" t="str">
        <f>IF(J56&lt;=60,VLOOKUP(J56,'Minutes to Decimal Conversion'!$A$1:$C$61,3),SUM(VLOOKUP(60,'Minutes to Decimal Conversion'!$A$1:$C$61,3),VLOOKUP(J56-60,'Minutes to Decimal Conversion'!$A$1:$C$61,3)))</f>
        <v>1.00</v>
      </c>
      <c r="L56" s="33">
        <f t="shared" si="51"/>
        <v>6</v>
      </c>
      <c r="M56" s="21">
        <f t="shared" si="52"/>
        <v>0</v>
      </c>
      <c r="N56" s="21">
        <v>0</v>
      </c>
      <c r="O56" s="21">
        <f t="shared" si="53"/>
        <v>0</v>
      </c>
      <c r="P56" s="21">
        <v>0</v>
      </c>
      <c r="Q56" s="21">
        <f t="shared" si="54"/>
        <v>0</v>
      </c>
      <c r="R56" s="33">
        <f t="shared" si="55"/>
        <v>6</v>
      </c>
      <c r="S56" s="33">
        <v>37.72</v>
      </c>
      <c r="T56" s="79">
        <f t="shared" si="56"/>
        <v>226.32</v>
      </c>
    </row>
    <row r="57" spans="2:20" x14ac:dyDescent="0.3">
      <c r="B57" s="126"/>
      <c r="C57" s="123"/>
      <c r="D57" s="87" t="s">
        <v>32</v>
      </c>
      <c r="E57" s="87" t="s">
        <v>133</v>
      </c>
      <c r="F57" s="21">
        <v>6</v>
      </c>
      <c r="G57" s="21">
        <v>6</v>
      </c>
      <c r="H57" s="21">
        <v>1</v>
      </c>
      <c r="I57" s="21">
        <f t="shared" si="50"/>
        <v>6</v>
      </c>
      <c r="J57" s="21">
        <v>2</v>
      </c>
      <c r="K57" s="33" t="str">
        <f>IF(J57&lt;=60,VLOOKUP(J57,'Minutes to Decimal Conversion'!$A$1:$C$61,3),SUM(VLOOKUP(60,'Minutes to Decimal Conversion'!$A$1:$C$61,3),VLOOKUP(J57-60,'Minutes to Decimal Conversion'!$A$1:$C$61,3)))</f>
        <v>.0334</v>
      </c>
      <c r="L57" s="33">
        <f t="shared" si="51"/>
        <v>0.20039999999999999</v>
      </c>
      <c r="M57" s="21">
        <f t="shared" si="52"/>
        <v>0</v>
      </c>
      <c r="N57" s="21">
        <v>0</v>
      </c>
      <c r="O57" s="21">
        <f t="shared" si="53"/>
        <v>0</v>
      </c>
      <c r="P57" s="21">
        <v>0</v>
      </c>
      <c r="Q57" s="21">
        <f t="shared" si="54"/>
        <v>0</v>
      </c>
      <c r="R57" s="33">
        <f t="shared" si="55"/>
        <v>0.20039999999999999</v>
      </c>
      <c r="S57" s="33">
        <v>37.72</v>
      </c>
      <c r="T57" s="79">
        <f t="shared" si="56"/>
        <v>7.5590879999999991</v>
      </c>
    </row>
    <row r="58" spans="2:20" x14ac:dyDescent="0.3">
      <c r="B58" s="23" t="s">
        <v>41</v>
      </c>
      <c r="C58" s="92"/>
      <c r="D58" s="23"/>
      <c r="E58" s="23"/>
      <c r="F58" s="72">
        <f>F51+F53+F56</f>
        <v>44</v>
      </c>
      <c r="G58" s="72">
        <f>G51+G53+G56</f>
        <v>44</v>
      </c>
      <c r="H58" s="73">
        <f>I58/G58</f>
        <v>2.9090909090909092</v>
      </c>
      <c r="I58" s="72">
        <f>SUM(I51:I57)</f>
        <v>128</v>
      </c>
      <c r="J58" s="72"/>
      <c r="K58" s="73">
        <f>L58/I58</f>
        <v>0.38210781249999998</v>
      </c>
      <c r="L58" s="73">
        <f>SUM(L51:L57)</f>
        <v>48.909799999999997</v>
      </c>
      <c r="M58" s="72">
        <f>M51+M53+M56</f>
        <v>0</v>
      </c>
      <c r="N58" s="72">
        <v>0</v>
      </c>
      <c r="O58" s="72">
        <f>SUM(O51:O57)</f>
        <v>0</v>
      </c>
      <c r="P58" s="72">
        <v>0</v>
      </c>
      <c r="Q58" s="72">
        <f>SUM(Q51:Q57)</f>
        <v>0</v>
      </c>
      <c r="R58" s="73">
        <f>SUM(R51:R57)</f>
        <v>48.909799999999997</v>
      </c>
      <c r="S58" s="72"/>
      <c r="T58" s="83">
        <f>SUM(T51:T57)</f>
        <v>1844.8776560000001</v>
      </c>
    </row>
    <row r="59" spans="2:20" x14ac:dyDescent="0.3">
      <c r="B59" s="47" t="s">
        <v>42</v>
      </c>
      <c r="C59" s="93"/>
      <c r="D59" s="22"/>
      <c r="E59" s="22"/>
      <c r="F59" s="75"/>
      <c r="G59" s="75"/>
      <c r="H59" s="76"/>
      <c r="I59" s="75"/>
      <c r="J59" s="75"/>
      <c r="K59" s="76"/>
      <c r="L59" s="76"/>
      <c r="M59" s="75"/>
      <c r="N59" s="75"/>
      <c r="O59" s="75"/>
      <c r="P59" s="75"/>
      <c r="Q59" s="75"/>
      <c r="R59" s="76"/>
      <c r="S59" s="75"/>
      <c r="T59" s="84"/>
    </row>
    <row r="60" spans="2:20" ht="28.8" x14ac:dyDescent="0.3">
      <c r="B60" s="89" t="s">
        <v>42</v>
      </c>
      <c r="C60" s="105" t="s">
        <v>43</v>
      </c>
      <c r="D60" s="87" t="s">
        <v>44</v>
      </c>
      <c r="E60" s="87" t="s">
        <v>19</v>
      </c>
      <c r="F60" s="21">
        <v>6</v>
      </c>
      <c r="G60" s="21">
        <v>6</v>
      </c>
      <c r="H60" s="21">
        <v>1</v>
      </c>
      <c r="I60" s="21">
        <f t="shared" ref="I60" si="57">G60*H60</f>
        <v>6</v>
      </c>
      <c r="J60" s="21">
        <v>90</v>
      </c>
      <c r="K60" s="33">
        <f>IF(J60&lt;=60,VLOOKUP(J60,'Minutes to Decimal Conversion'!$A$1:$C$61,3),SUM(VLOOKUP(60,'Minutes to Decimal Conversion'!$A$1:$C$61,3),VLOOKUP(J60-60,'Minutes to Decimal Conversion'!$A$1:$C$61,3)))</f>
        <v>1.5</v>
      </c>
      <c r="L60" s="33">
        <f t="shared" ref="L60" si="58">I60*K60</f>
        <v>9</v>
      </c>
      <c r="M60" s="21">
        <f>F60-G60</f>
        <v>0</v>
      </c>
      <c r="N60" s="21">
        <v>0</v>
      </c>
      <c r="O60" s="21">
        <f t="shared" ref="O60" si="59">M60*N60</f>
        <v>0</v>
      </c>
      <c r="P60" s="21">
        <v>0</v>
      </c>
      <c r="Q60" s="21">
        <f>O60*P60</f>
        <v>0</v>
      </c>
      <c r="R60" s="33">
        <f>L60+Q60</f>
        <v>9</v>
      </c>
      <c r="S60" s="33">
        <v>88.09</v>
      </c>
      <c r="T60" s="79">
        <f>R60*S60</f>
        <v>792.81000000000006</v>
      </c>
    </row>
    <row r="61" spans="2:20" x14ac:dyDescent="0.3">
      <c r="B61" s="24" t="s">
        <v>45</v>
      </c>
      <c r="C61" s="94"/>
      <c r="D61" s="23"/>
      <c r="E61" s="23"/>
      <c r="F61" s="72">
        <f>F60</f>
        <v>6</v>
      </c>
      <c r="G61" s="72">
        <f>G60</f>
        <v>6</v>
      </c>
      <c r="H61" s="77">
        <f>I61/G61</f>
        <v>1</v>
      </c>
      <c r="I61" s="72">
        <f>SUM(I60:I60)</f>
        <v>6</v>
      </c>
      <c r="J61" s="72"/>
      <c r="K61" s="73">
        <f>L61/I61</f>
        <v>1.5</v>
      </c>
      <c r="L61" s="73">
        <f>SUM(L60:L60)</f>
        <v>9</v>
      </c>
      <c r="M61" s="72">
        <f>M60</f>
        <v>0</v>
      </c>
      <c r="N61" s="72">
        <v>0</v>
      </c>
      <c r="O61" s="72">
        <f>SUM(O60:O60)</f>
        <v>0</v>
      </c>
      <c r="P61" s="72">
        <v>0</v>
      </c>
      <c r="Q61" s="72">
        <f>SUM(Q60:Q60)</f>
        <v>0</v>
      </c>
      <c r="R61" s="73">
        <f>R60</f>
        <v>9</v>
      </c>
      <c r="S61" s="72"/>
      <c r="T61" s="85">
        <f>SUM(T60:T60)</f>
        <v>792.81000000000006</v>
      </c>
    </row>
    <row r="62" spans="2:20" x14ac:dyDescent="0.3">
      <c r="B62" s="95"/>
      <c r="C62" s="96" t="s">
        <v>46</v>
      </c>
      <c r="D62" s="87"/>
      <c r="E62" s="87"/>
      <c r="F62" s="21">
        <v>296</v>
      </c>
      <c r="G62" s="21">
        <f>G58+G49+G61</f>
        <v>293</v>
      </c>
      <c r="H62" s="33">
        <f>I62/G62</f>
        <v>4.2491467576791813</v>
      </c>
      <c r="I62" s="21">
        <f>I58+I49+I61</f>
        <v>1245</v>
      </c>
      <c r="J62" s="21"/>
      <c r="K62" s="33">
        <f>L62/I62</f>
        <v>0.29363365461847396</v>
      </c>
      <c r="L62" s="33">
        <f>L58+L49+L61</f>
        <v>365.57390000000009</v>
      </c>
      <c r="M62" s="21">
        <f>M58+M49+M61</f>
        <v>3</v>
      </c>
      <c r="N62" s="33">
        <v>1</v>
      </c>
      <c r="O62" s="21">
        <f>O49+O58+O61</f>
        <v>3</v>
      </c>
      <c r="P62" s="33">
        <f>Q62/O62</f>
        <v>0.25</v>
      </c>
      <c r="Q62" s="78">
        <f>Q58+Q49+Q61</f>
        <v>0.75</v>
      </c>
      <c r="R62" s="33">
        <f>R49+R58+R61</f>
        <v>366.32390000000009</v>
      </c>
      <c r="S62" s="21"/>
      <c r="T62" s="86">
        <f>SUM(T61+T58+T49)</f>
        <v>23814.27523372</v>
      </c>
    </row>
    <row r="63" spans="2:20" ht="15" thickBot="1" x14ac:dyDescent="0.35">
      <c r="B63" s="97"/>
      <c r="C63" s="98"/>
    </row>
    <row r="64" spans="2:20" x14ac:dyDescent="0.3">
      <c r="B64" s="42"/>
      <c r="C64" s="98"/>
      <c r="H64" s="54"/>
      <c r="I64" s="34"/>
      <c r="J64" s="34"/>
      <c r="K64" s="16" t="s">
        <v>47</v>
      </c>
      <c r="L64" s="35">
        <f>F62</f>
        <v>296</v>
      </c>
      <c r="M64" s="110"/>
      <c r="O64" s="18"/>
      <c r="P64" s="15"/>
      <c r="T64" s="107"/>
    </row>
    <row r="65" spans="2:22" x14ac:dyDescent="0.3">
      <c r="B65" s="42"/>
      <c r="H65" s="62"/>
      <c r="I65" s="59"/>
      <c r="J65" s="57"/>
      <c r="K65" s="53" t="s">
        <v>48</v>
      </c>
      <c r="L65" s="106">
        <f>L66/L64</f>
        <v>4.2162162162162158</v>
      </c>
      <c r="M65" s="110"/>
      <c r="O65" s="18"/>
      <c r="P65" s="15"/>
      <c r="T65" s="108"/>
    </row>
    <row r="66" spans="2:22" x14ac:dyDescent="0.3">
      <c r="B66" s="42"/>
      <c r="H66" s="62"/>
      <c r="I66" s="60"/>
      <c r="K66" s="53" t="s">
        <v>49</v>
      </c>
      <c r="L66" s="36">
        <f>SUM(I62,O62)</f>
        <v>1248</v>
      </c>
      <c r="M66" s="110"/>
      <c r="O66" s="18"/>
      <c r="P66" s="15"/>
      <c r="T66" s="108"/>
    </row>
    <row r="67" spans="2:22" ht="16.2" x14ac:dyDescent="0.3">
      <c r="B67" s="42"/>
      <c r="H67" s="62"/>
      <c r="I67" s="61"/>
      <c r="J67" s="58"/>
      <c r="K67" s="53" t="s">
        <v>125</v>
      </c>
      <c r="L67" s="106">
        <f>R62/L66</f>
        <v>0.2935287660256411</v>
      </c>
      <c r="M67" s="110"/>
      <c r="O67" s="18"/>
      <c r="P67" s="15"/>
      <c r="T67" s="108"/>
    </row>
    <row r="68" spans="2:22" ht="16.8" thickBot="1" x14ac:dyDescent="0.35">
      <c r="B68" s="99" t="s">
        <v>50</v>
      </c>
      <c r="H68" s="63"/>
      <c r="I68" s="64"/>
      <c r="J68" s="17"/>
      <c r="K68" s="37" t="s">
        <v>51</v>
      </c>
      <c r="L68" s="104">
        <f>R62</f>
        <v>366.32390000000009</v>
      </c>
      <c r="M68" s="110"/>
      <c r="O68" s="18"/>
      <c r="V68" s="38"/>
    </row>
    <row r="69" spans="2:22" ht="16.2" x14ac:dyDescent="0.3">
      <c r="B69" s="25" t="s">
        <v>128</v>
      </c>
      <c r="C69" s="100"/>
      <c r="O69" s="18"/>
      <c r="V69" s="38"/>
    </row>
    <row r="70" spans="2:22" ht="16.2" x14ac:dyDescent="0.3">
      <c r="B70" s="25" t="s">
        <v>52</v>
      </c>
      <c r="C70" s="100"/>
    </row>
    <row r="71" spans="2:22" ht="15" x14ac:dyDescent="0.3">
      <c r="B71" s="26" t="s">
        <v>127</v>
      </c>
      <c r="C71" s="102"/>
      <c r="K71" s="15"/>
    </row>
    <row r="72" spans="2:22" ht="15" x14ac:dyDescent="0.3">
      <c r="B72" s="26" t="s">
        <v>53</v>
      </c>
      <c r="C72" s="102"/>
    </row>
    <row r="73" spans="2:22" ht="15" x14ac:dyDescent="0.3">
      <c r="B73" s="101"/>
    </row>
    <row r="74" spans="2:22" ht="15" x14ac:dyDescent="0.3">
      <c r="B74" s="101"/>
    </row>
    <row r="75" spans="2:22" ht="15" x14ac:dyDescent="0.3">
      <c r="B75" s="101"/>
    </row>
  </sheetData>
  <autoFilter ref="B3:V62" xr:uid="{747FD725-7F1C-4332-B1DE-784EEB6D07B5}"/>
  <mergeCells count="15">
    <mergeCell ref="M2:Q2"/>
    <mergeCell ref="S2:T2"/>
    <mergeCell ref="G2:L2"/>
    <mergeCell ref="B5:B36"/>
    <mergeCell ref="B37:B48"/>
    <mergeCell ref="C23:C27"/>
    <mergeCell ref="C28:C31"/>
    <mergeCell ref="C32:C35"/>
    <mergeCell ref="C5:C22"/>
    <mergeCell ref="C55:C57"/>
    <mergeCell ref="C37:C40"/>
    <mergeCell ref="C41:C44"/>
    <mergeCell ref="C45:C47"/>
    <mergeCell ref="B51:B57"/>
    <mergeCell ref="C51:C5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8599-15F1-4F06-84D7-4BA6EF94F426}">
  <dimension ref="A1:E18"/>
  <sheetViews>
    <sheetView zoomScaleNormal="100" workbookViewId="0">
      <selection activeCell="A13" sqref="A13"/>
    </sheetView>
  </sheetViews>
  <sheetFormatPr defaultRowHeight="14.4" x14ac:dyDescent="0.3"/>
  <cols>
    <col min="1" max="1" width="64.6640625" customWidth="1"/>
    <col min="2" max="2" width="28.5546875" customWidth="1"/>
    <col min="3" max="3" width="14.109375" customWidth="1"/>
  </cols>
  <sheetData>
    <row r="1" spans="1:5" x14ac:dyDescent="0.3">
      <c r="A1" s="114" t="s">
        <v>54</v>
      </c>
      <c r="B1" s="115"/>
      <c r="C1" s="8"/>
    </row>
    <row r="2" spans="1:5" x14ac:dyDescent="0.3">
      <c r="A2" s="7" t="s">
        <v>55</v>
      </c>
      <c r="B2" s="7" t="s">
        <v>56</v>
      </c>
      <c r="C2" s="7" t="s">
        <v>57</v>
      </c>
      <c r="D2" s="7" t="s">
        <v>58</v>
      </c>
      <c r="E2" s="7" t="s">
        <v>59</v>
      </c>
    </row>
    <row r="3" spans="1:5" x14ac:dyDescent="0.3">
      <c r="A3" s="20" t="s">
        <v>17</v>
      </c>
      <c r="B3" s="6" t="s">
        <v>60</v>
      </c>
      <c r="C3" s="116" t="s">
        <v>61</v>
      </c>
      <c r="D3" s="117">
        <v>66.23</v>
      </c>
      <c r="E3" s="118">
        <f>D3*1.33</f>
        <v>88.085900000000009</v>
      </c>
    </row>
    <row r="4" spans="1:5" x14ac:dyDescent="0.3">
      <c r="A4" s="119" t="s">
        <v>62</v>
      </c>
      <c r="B4" s="6" t="s">
        <v>63</v>
      </c>
      <c r="C4" s="116" t="s">
        <v>64</v>
      </c>
      <c r="D4" s="117">
        <v>50.39</v>
      </c>
      <c r="E4" s="118">
        <f t="shared" ref="E4:E10" si="0">D4*1.33</f>
        <v>67.01870000000001</v>
      </c>
    </row>
    <row r="5" spans="1:5" x14ac:dyDescent="0.3">
      <c r="A5" s="119" t="s">
        <v>33</v>
      </c>
      <c r="B5" s="6" t="s">
        <v>60</v>
      </c>
      <c r="C5" s="116" t="s">
        <v>61</v>
      </c>
      <c r="D5" s="117">
        <v>66.23</v>
      </c>
      <c r="E5" s="118">
        <f t="shared" si="0"/>
        <v>88.085900000000009</v>
      </c>
    </row>
    <row r="6" spans="1:5" x14ac:dyDescent="0.3">
      <c r="A6" s="20" t="s">
        <v>34</v>
      </c>
      <c r="B6" s="6" t="s">
        <v>65</v>
      </c>
      <c r="C6" s="116" t="s">
        <v>66</v>
      </c>
      <c r="D6" s="117">
        <v>56.91</v>
      </c>
      <c r="E6" s="118">
        <f t="shared" si="0"/>
        <v>75.690299999999993</v>
      </c>
    </row>
    <row r="7" spans="1:5" x14ac:dyDescent="0.3">
      <c r="A7" s="20" t="s">
        <v>67</v>
      </c>
      <c r="B7" s="6" t="s">
        <v>68</v>
      </c>
      <c r="C7" s="116" t="s">
        <v>69</v>
      </c>
      <c r="D7" s="117">
        <v>24.92</v>
      </c>
      <c r="E7" s="118">
        <f t="shared" si="0"/>
        <v>33.143600000000006</v>
      </c>
    </row>
    <row r="8" spans="1:5" x14ac:dyDescent="0.3">
      <c r="A8" s="5" t="s">
        <v>36</v>
      </c>
      <c r="B8" s="6" t="s">
        <v>70</v>
      </c>
      <c r="C8" s="116" t="s">
        <v>71</v>
      </c>
      <c r="D8" s="117">
        <v>28.36</v>
      </c>
      <c r="E8" s="118">
        <f t="shared" si="0"/>
        <v>37.718800000000002</v>
      </c>
    </row>
    <row r="9" spans="1:5" x14ac:dyDescent="0.3">
      <c r="A9" s="5" t="s">
        <v>39</v>
      </c>
      <c r="B9" s="6" t="s">
        <v>70</v>
      </c>
      <c r="C9" s="116" t="s">
        <v>71</v>
      </c>
      <c r="D9" s="117">
        <v>28.36</v>
      </c>
      <c r="E9" s="118">
        <f t="shared" si="0"/>
        <v>37.718800000000002</v>
      </c>
    </row>
    <row r="10" spans="1:5" x14ac:dyDescent="0.3">
      <c r="A10" s="5" t="s">
        <v>72</v>
      </c>
      <c r="B10" s="120" t="str">
        <f>B3</f>
        <v xml:space="preserve">Management Occupations </v>
      </c>
      <c r="C10" s="120" t="s">
        <v>61</v>
      </c>
      <c r="D10" s="117">
        <v>66.23</v>
      </c>
      <c r="E10" s="118">
        <f t="shared" si="0"/>
        <v>88.085900000000009</v>
      </c>
    </row>
    <row r="11" spans="1:5" x14ac:dyDescent="0.3">
      <c r="A11" s="32" t="s">
        <v>73</v>
      </c>
    </row>
    <row r="12" spans="1:5" x14ac:dyDescent="0.3">
      <c r="C12" s="8"/>
    </row>
    <row r="13" spans="1:5" x14ac:dyDescent="0.3">
      <c r="C13" s="8"/>
    </row>
    <row r="16" spans="1:5" x14ac:dyDescent="0.3">
      <c r="A16" s="8"/>
    </row>
    <row r="17" spans="1:1" x14ac:dyDescent="0.3">
      <c r="A17" s="8"/>
    </row>
    <row r="18" spans="1:1" x14ac:dyDescent="0.3">
      <c r="A18" s="8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0195-4ED6-4888-99CD-D513C741985B}">
  <dimension ref="A1:C61"/>
  <sheetViews>
    <sheetView workbookViewId="0">
      <selection activeCell="B26" sqref="B26"/>
    </sheetView>
  </sheetViews>
  <sheetFormatPr defaultRowHeight="14.4" x14ac:dyDescent="0.3"/>
  <sheetData>
    <row r="1" spans="1:3" x14ac:dyDescent="0.3">
      <c r="A1" t="s">
        <v>74</v>
      </c>
      <c r="B1" t="s">
        <v>31</v>
      </c>
      <c r="C1" t="s">
        <v>75</v>
      </c>
    </row>
    <row r="2" spans="1:3" x14ac:dyDescent="0.3">
      <c r="A2">
        <v>1</v>
      </c>
      <c r="B2" s="2">
        <v>1.67E-2</v>
      </c>
      <c r="C2" t="str">
        <f t="shared" ref="C2:C10" si="0">TEXT(B2,".####")</f>
        <v>.0167</v>
      </c>
    </row>
    <row r="3" spans="1:3" x14ac:dyDescent="0.3">
      <c r="A3">
        <v>2</v>
      </c>
      <c r="B3" s="2">
        <v>3.3399999999999999E-2</v>
      </c>
      <c r="C3" t="str">
        <f t="shared" si="0"/>
        <v>.0334</v>
      </c>
    </row>
    <row r="4" spans="1:3" x14ac:dyDescent="0.3">
      <c r="A4">
        <v>3</v>
      </c>
      <c r="B4" s="2">
        <v>5.0099999999999999E-2</v>
      </c>
      <c r="C4" t="str">
        <f t="shared" si="0"/>
        <v>.0501</v>
      </c>
    </row>
    <row r="5" spans="1:3" x14ac:dyDescent="0.3">
      <c r="A5">
        <v>4</v>
      </c>
      <c r="B5" s="2">
        <v>6.6799999999999998E-2</v>
      </c>
      <c r="C5" t="str">
        <f t="shared" si="0"/>
        <v>.0668</v>
      </c>
    </row>
    <row r="6" spans="1:3" x14ac:dyDescent="0.3">
      <c r="A6">
        <v>5</v>
      </c>
      <c r="B6" s="2">
        <v>8.3500000000000005E-2</v>
      </c>
      <c r="C6" t="str">
        <f t="shared" si="0"/>
        <v>.0835</v>
      </c>
    </row>
    <row r="7" spans="1:3" x14ac:dyDescent="0.3">
      <c r="A7">
        <v>6</v>
      </c>
      <c r="B7" s="2">
        <v>0.1002</v>
      </c>
      <c r="C7" t="str">
        <f t="shared" si="0"/>
        <v>.1002</v>
      </c>
    </row>
    <row r="8" spans="1:3" x14ac:dyDescent="0.3">
      <c r="A8">
        <v>7</v>
      </c>
      <c r="B8" s="2">
        <v>0.1169</v>
      </c>
      <c r="C8" t="str">
        <f t="shared" si="0"/>
        <v>.1169</v>
      </c>
    </row>
    <row r="9" spans="1:3" x14ac:dyDescent="0.3">
      <c r="A9">
        <v>8</v>
      </c>
      <c r="B9" s="2">
        <v>0.1336</v>
      </c>
      <c r="C9" t="str">
        <f t="shared" si="0"/>
        <v>.1336</v>
      </c>
    </row>
    <row r="10" spans="1:3" x14ac:dyDescent="0.3">
      <c r="A10">
        <v>9</v>
      </c>
      <c r="B10" s="2">
        <v>0.15029999999999999</v>
      </c>
      <c r="C10" t="str">
        <f t="shared" si="0"/>
        <v>.1503</v>
      </c>
    </row>
    <row r="11" spans="1:3" x14ac:dyDescent="0.3">
      <c r="A11">
        <v>10</v>
      </c>
      <c r="B11" s="2">
        <v>0.16700000000000001</v>
      </c>
      <c r="C11" t="str">
        <f>TEXT(B11,".###")</f>
        <v>.167</v>
      </c>
    </row>
    <row r="12" spans="1:3" x14ac:dyDescent="0.3">
      <c r="A12">
        <v>11</v>
      </c>
      <c r="B12" s="2">
        <v>0.1837</v>
      </c>
      <c r="C12" t="str">
        <f>TEXT(B12,".####")</f>
        <v>.1837</v>
      </c>
    </row>
    <row r="13" spans="1:3" x14ac:dyDescent="0.3">
      <c r="A13">
        <v>12</v>
      </c>
      <c r="B13" s="2">
        <v>0.20039999999999999</v>
      </c>
      <c r="C13" t="str">
        <f>TEXT(B13,".####")</f>
        <v>.2004</v>
      </c>
    </row>
    <row r="14" spans="1:3" x14ac:dyDescent="0.3">
      <c r="A14">
        <v>13</v>
      </c>
      <c r="B14" s="2">
        <v>0.21709999999999999</v>
      </c>
      <c r="C14" t="str">
        <f>TEXT(B14,".####")</f>
        <v>.2171</v>
      </c>
    </row>
    <row r="15" spans="1:3" x14ac:dyDescent="0.3">
      <c r="A15">
        <v>14</v>
      </c>
      <c r="B15" s="2">
        <v>0.23380000000000001</v>
      </c>
      <c r="C15" t="str">
        <f>TEXT(B15,".####")</f>
        <v>.2338</v>
      </c>
    </row>
    <row r="16" spans="1:3" x14ac:dyDescent="0.3">
      <c r="A16">
        <v>15</v>
      </c>
      <c r="B16" s="1">
        <v>0.25</v>
      </c>
      <c r="C16" t="str">
        <f>TEXT(B16,"0.##")</f>
        <v>0.25</v>
      </c>
    </row>
    <row r="17" spans="1:3" x14ac:dyDescent="0.3">
      <c r="A17">
        <v>16</v>
      </c>
      <c r="B17" s="2">
        <v>0.26719999999999999</v>
      </c>
      <c r="C17" t="str">
        <f>TEXT(B17,".####")</f>
        <v>.2672</v>
      </c>
    </row>
    <row r="18" spans="1:3" x14ac:dyDescent="0.3">
      <c r="A18">
        <v>17</v>
      </c>
      <c r="B18" s="2">
        <v>0.28389999999999999</v>
      </c>
      <c r="C18" t="str">
        <f>TEXT(B18,".####")</f>
        <v>.2839</v>
      </c>
    </row>
    <row r="19" spans="1:3" x14ac:dyDescent="0.3">
      <c r="A19">
        <v>18</v>
      </c>
      <c r="B19" s="2">
        <v>0.30059999999999998</v>
      </c>
      <c r="C19" t="str">
        <f>TEXT(B19,".####")</f>
        <v>.3006</v>
      </c>
    </row>
    <row r="20" spans="1:3" x14ac:dyDescent="0.3">
      <c r="A20">
        <v>19</v>
      </c>
      <c r="B20" s="2">
        <v>0.31730000000000003</v>
      </c>
      <c r="C20" t="str">
        <f>TEXT(B20,".####")</f>
        <v>.3173</v>
      </c>
    </row>
    <row r="21" spans="1:3" x14ac:dyDescent="0.3">
      <c r="A21">
        <v>20</v>
      </c>
      <c r="B21" s="4">
        <v>0.33400000000000002</v>
      </c>
      <c r="C21" t="str">
        <f>TEXT(B21,"0.###")</f>
        <v>0.334</v>
      </c>
    </row>
    <row r="22" spans="1:3" x14ac:dyDescent="0.3">
      <c r="A22">
        <v>21</v>
      </c>
      <c r="B22" s="2">
        <v>0.35070000000000001</v>
      </c>
      <c r="C22" t="str">
        <f t="shared" ref="C22:C30" si="1">TEXT(B22,".####")</f>
        <v>.3507</v>
      </c>
    </row>
    <row r="23" spans="1:3" x14ac:dyDescent="0.3">
      <c r="A23">
        <v>22</v>
      </c>
      <c r="B23" s="2">
        <v>0.3674</v>
      </c>
      <c r="C23" t="str">
        <f t="shared" si="1"/>
        <v>.3674</v>
      </c>
    </row>
    <row r="24" spans="1:3" x14ac:dyDescent="0.3">
      <c r="A24">
        <v>23</v>
      </c>
      <c r="B24" s="2">
        <v>0.3841</v>
      </c>
      <c r="C24" t="str">
        <f t="shared" si="1"/>
        <v>.3841</v>
      </c>
    </row>
    <row r="25" spans="1:3" x14ac:dyDescent="0.3">
      <c r="A25">
        <v>24</v>
      </c>
      <c r="B25" s="2">
        <v>0.40079999999999999</v>
      </c>
      <c r="C25" t="str">
        <f t="shared" si="1"/>
        <v>.4008</v>
      </c>
    </row>
    <row r="26" spans="1:3" x14ac:dyDescent="0.3">
      <c r="A26">
        <v>25</v>
      </c>
      <c r="B26" s="2">
        <v>0.41749999999999998</v>
      </c>
      <c r="C26" t="str">
        <f t="shared" si="1"/>
        <v>.4175</v>
      </c>
    </row>
    <row r="27" spans="1:3" x14ac:dyDescent="0.3">
      <c r="A27">
        <v>26</v>
      </c>
      <c r="B27" s="2">
        <v>0.43419999999999997</v>
      </c>
      <c r="C27" t="str">
        <f t="shared" si="1"/>
        <v>.4342</v>
      </c>
    </row>
    <row r="28" spans="1:3" x14ac:dyDescent="0.3">
      <c r="A28">
        <v>27</v>
      </c>
      <c r="B28" s="2">
        <v>0.45090000000000002</v>
      </c>
      <c r="C28" t="str">
        <f t="shared" si="1"/>
        <v>.4509</v>
      </c>
    </row>
    <row r="29" spans="1:3" x14ac:dyDescent="0.3">
      <c r="A29">
        <v>28</v>
      </c>
      <c r="B29" s="2">
        <v>0.46760000000000002</v>
      </c>
      <c r="C29" t="str">
        <f t="shared" si="1"/>
        <v>.4676</v>
      </c>
    </row>
    <row r="30" spans="1:3" x14ac:dyDescent="0.3">
      <c r="A30">
        <v>29</v>
      </c>
      <c r="B30" s="2">
        <v>0.48430000000000001</v>
      </c>
      <c r="C30" t="str">
        <f t="shared" si="1"/>
        <v>.4843</v>
      </c>
    </row>
    <row r="31" spans="1:3" x14ac:dyDescent="0.3">
      <c r="A31">
        <v>30</v>
      </c>
      <c r="B31" s="3">
        <v>0.5</v>
      </c>
      <c r="C31" t="str">
        <f>TEXT(B31,"0.##")</f>
        <v>0.5</v>
      </c>
    </row>
    <row r="32" spans="1:3" x14ac:dyDescent="0.3">
      <c r="A32">
        <v>31</v>
      </c>
      <c r="B32" s="2">
        <v>0.51770000000000005</v>
      </c>
      <c r="C32" t="str">
        <f t="shared" ref="C32:C45" si="2">TEXT(B32,".####")</f>
        <v>.5177</v>
      </c>
    </row>
    <row r="33" spans="1:3" x14ac:dyDescent="0.3">
      <c r="A33">
        <v>32</v>
      </c>
      <c r="B33" s="2">
        <v>0.53439999999999999</v>
      </c>
      <c r="C33" t="str">
        <f t="shared" si="2"/>
        <v>.5344</v>
      </c>
    </row>
    <row r="34" spans="1:3" x14ac:dyDescent="0.3">
      <c r="A34">
        <v>33</v>
      </c>
      <c r="B34" s="2">
        <v>0.55110000000000003</v>
      </c>
      <c r="C34" t="str">
        <f t="shared" si="2"/>
        <v>.5511</v>
      </c>
    </row>
    <row r="35" spans="1:3" x14ac:dyDescent="0.3">
      <c r="A35">
        <v>34</v>
      </c>
      <c r="B35" s="2">
        <v>0.56779999999999997</v>
      </c>
      <c r="C35" t="str">
        <f t="shared" si="2"/>
        <v>.5678</v>
      </c>
    </row>
    <row r="36" spans="1:3" x14ac:dyDescent="0.3">
      <c r="A36">
        <v>35</v>
      </c>
      <c r="B36" s="2">
        <v>0.58450000000000002</v>
      </c>
      <c r="C36" t="str">
        <f t="shared" si="2"/>
        <v>.5845</v>
      </c>
    </row>
    <row r="37" spans="1:3" x14ac:dyDescent="0.3">
      <c r="A37">
        <v>36</v>
      </c>
      <c r="B37" s="2">
        <v>0.60119999999999996</v>
      </c>
      <c r="C37" t="str">
        <f t="shared" si="2"/>
        <v>.6012</v>
      </c>
    </row>
    <row r="38" spans="1:3" x14ac:dyDescent="0.3">
      <c r="A38">
        <v>37</v>
      </c>
      <c r="B38" s="2">
        <v>0.6179</v>
      </c>
      <c r="C38" t="str">
        <f t="shared" si="2"/>
        <v>.6179</v>
      </c>
    </row>
    <row r="39" spans="1:3" x14ac:dyDescent="0.3">
      <c r="A39">
        <v>38</v>
      </c>
      <c r="B39" s="2">
        <v>0.63460000000000005</v>
      </c>
      <c r="C39" t="str">
        <f t="shared" si="2"/>
        <v>.6346</v>
      </c>
    </row>
    <row r="40" spans="1:3" x14ac:dyDescent="0.3">
      <c r="A40">
        <v>39</v>
      </c>
      <c r="B40" s="2">
        <v>0.65129999999999999</v>
      </c>
      <c r="C40" t="str">
        <f t="shared" si="2"/>
        <v>.6513</v>
      </c>
    </row>
    <row r="41" spans="1:3" x14ac:dyDescent="0.3">
      <c r="A41">
        <v>40</v>
      </c>
      <c r="B41" s="2">
        <v>0.66800000000000004</v>
      </c>
      <c r="C41" t="str">
        <f t="shared" si="2"/>
        <v>.668</v>
      </c>
    </row>
    <row r="42" spans="1:3" x14ac:dyDescent="0.3">
      <c r="A42">
        <v>41</v>
      </c>
      <c r="B42" s="2">
        <v>0.68469999999999998</v>
      </c>
      <c r="C42" t="str">
        <f t="shared" si="2"/>
        <v>.6847</v>
      </c>
    </row>
    <row r="43" spans="1:3" x14ac:dyDescent="0.3">
      <c r="A43">
        <v>42</v>
      </c>
      <c r="B43" s="2">
        <v>0.70140000000000002</v>
      </c>
      <c r="C43" t="str">
        <f t="shared" si="2"/>
        <v>.7014</v>
      </c>
    </row>
    <row r="44" spans="1:3" x14ac:dyDescent="0.3">
      <c r="A44">
        <v>43</v>
      </c>
      <c r="B44" s="2">
        <v>0.71809999999999996</v>
      </c>
      <c r="C44" t="str">
        <f t="shared" si="2"/>
        <v>.7181</v>
      </c>
    </row>
    <row r="45" spans="1:3" x14ac:dyDescent="0.3">
      <c r="A45">
        <v>44</v>
      </c>
      <c r="B45" s="2">
        <v>0.73480000000000001</v>
      </c>
      <c r="C45" t="str">
        <f t="shared" si="2"/>
        <v>.7348</v>
      </c>
    </row>
    <row r="46" spans="1:3" x14ac:dyDescent="0.3">
      <c r="A46">
        <v>45</v>
      </c>
      <c r="B46" s="1">
        <v>0.75</v>
      </c>
      <c r="C46" t="str">
        <f>TEXT(B46,"0.##")</f>
        <v>0.75</v>
      </c>
    </row>
    <row r="47" spans="1:3" x14ac:dyDescent="0.3">
      <c r="A47">
        <v>46</v>
      </c>
      <c r="B47" s="2">
        <v>0.76819999999999999</v>
      </c>
      <c r="C47" t="str">
        <f t="shared" ref="C47:C60" si="3">TEXT(B47,".####")</f>
        <v>.7682</v>
      </c>
    </row>
    <row r="48" spans="1:3" x14ac:dyDescent="0.3">
      <c r="A48">
        <v>47</v>
      </c>
      <c r="B48" s="2">
        <v>0.78490000000000004</v>
      </c>
      <c r="C48" t="str">
        <f t="shared" si="3"/>
        <v>.7849</v>
      </c>
    </row>
    <row r="49" spans="1:3" x14ac:dyDescent="0.3">
      <c r="A49">
        <v>48</v>
      </c>
      <c r="B49" s="2">
        <v>0.80159999999999998</v>
      </c>
      <c r="C49" t="str">
        <f t="shared" si="3"/>
        <v>.8016</v>
      </c>
    </row>
    <row r="50" spans="1:3" x14ac:dyDescent="0.3">
      <c r="A50">
        <v>49</v>
      </c>
      <c r="B50" s="2">
        <v>0.81830000000000003</v>
      </c>
      <c r="C50" t="str">
        <f t="shared" si="3"/>
        <v>.8183</v>
      </c>
    </row>
    <row r="51" spans="1:3" x14ac:dyDescent="0.3">
      <c r="A51">
        <v>50</v>
      </c>
      <c r="B51" s="2">
        <v>0.83499999999999996</v>
      </c>
      <c r="C51" t="str">
        <f t="shared" si="3"/>
        <v>.835</v>
      </c>
    </row>
    <row r="52" spans="1:3" x14ac:dyDescent="0.3">
      <c r="A52">
        <v>51</v>
      </c>
      <c r="B52" s="2">
        <v>0.85170000000000001</v>
      </c>
      <c r="C52" t="str">
        <f t="shared" si="3"/>
        <v>.8517</v>
      </c>
    </row>
    <row r="53" spans="1:3" x14ac:dyDescent="0.3">
      <c r="A53">
        <v>52</v>
      </c>
      <c r="B53" s="2">
        <v>0.86839999999999995</v>
      </c>
      <c r="C53" t="str">
        <f t="shared" si="3"/>
        <v>.8684</v>
      </c>
    </row>
    <row r="54" spans="1:3" x14ac:dyDescent="0.3">
      <c r="A54">
        <v>53</v>
      </c>
      <c r="B54" s="2">
        <v>0.8851</v>
      </c>
      <c r="C54" t="str">
        <f t="shared" si="3"/>
        <v>.8851</v>
      </c>
    </row>
    <row r="55" spans="1:3" x14ac:dyDescent="0.3">
      <c r="A55">
        <v>54</v>
      </c>
      <c r="B55" s="2">
        <v>0.90180000000000005</v>
      </c>
      <c r="C55" t="str">
        <f t="shared" si="3"/>
        <v>.9018</v>
      </c>
    </row>
    <row r="56" spans="1:3" x14ac:dyDescent="0.3">
      <c r="A56">
        <v>55</v>
      </c>
      <c r="B56" s="2">
        <v>0.91849999999999998</v>
      </c>
      <c r="C56" t="str">
        <f t="shared" si="3"/>
        <v>.9185</v>
      </c>
    </row>
    <row r="57" spans="1:3" x14ac:dyDescent="0.3">
      <c r="A57">
        <v>56</v>
      </c>
      <c r="B57" s="2">
        <v>0.93520000000000003</v>
      </c>
      <c r="C57" t="str">
        <f t="shared" si="3"/>
        <v>.9352</v>
      </c>
    </row>
    <row r="58" spans="1:3" x14ac:dyDescent="0.3">
      <c r="A58">
        <v>57</v>
      </c>
      <c r="B58" s="2">
        <v>0.95189999999999997</v>
      </c>
      <c r="C58" t="str">
        <f t="shared" si="3"/>
        <v>.9519</v>
      </c>
    </row>
    <row r="59" spans="1:3" x14ac:dyDescent="0.3">
      <c r="A59">
        <v>58</v>
      </c>
      <c r="B59" s="2">
        <v>0.96860000000000002</v>
      </c>
      <c r="C59" t="str">
        <f t="shared" si="3"/>
        <v>.9686</v>
      </c>
    </row>
    <row r="60" spans="1:3" x14ac:dyDescent="0.3">
      <c r="A60">
        <v>59</v>
      </c>
      <c r="B60" s="2">
        <v>0.98529999999999995</v>
      </c>
      <c r="C60" t="str">
        <f t="shared" si="3"/>
        <v>.9853</v>
      </c>
    </row>
    <row r="61" spans="1:3" x14ac:dyDescent="0.3">
      <c r="A61">
        <v>60</v>
      </c>
      <c r="B61" s="1">
        <v>1</v>
      </c>
      <c r="C61" t="str">
        <f>TEXT(B61,"#.00")</f>
        <v>1.00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F930-FA23-4188-9F4D-38C87B48C539}">
  <dimension ref="A1:F16"/>
  <sheetViews>
    <sheetView workbookViewId="0">
      <selection activeCell="D20" sqref="D20"/>
    </sheetView>
  </sheetViews>
  <sheetFormatPr defaultRowHeight="14.4" x14ac:dyDescent="0.3"/>
  <cols>
    <col min="1" max="1" width="20.44140625" customWidth="1"/>
    <col min="2" max="5" width="18.6640625" customWidth="1"/>
    <col min="6" max="8" width="12.6640625" customWidth="1"/>
  </cols>
  <sheetData>
    <row r="1" spans="1:6" ht="15" thickBot="1" x14ac:dyDescent="0.35">
      <c r="A1" s="41" t="s">
        <v>76</v>
      </c>
      <c r="B1" s="41" t="s">
        <v>77</v>
      </c>
      <c r="C1" s="41" t="s">
        <v>78</v>
      </c>
      <c r="D1" s="41" t="s">
        <v>79</v>
      </c>
      <c r="E1" s="41" t="s">
        <v>80</v>
      </c>
    </row>
    <row r="2" spans="1:6" ht="15" thickTop="1" x14ac:dyDescent="0.3">
      <c r="A2" t="s">
        <v>81</v>
      </c>
      <c r="B2" s="13"/>
      <c r="C2" s="13"/>
      <c r="D2" s="13"/>
      <c r="E2" s="13" t="s">
        <v>82</v>
      </c>
    </row>
    <row r="3" spans="1:6" ht="28.8" x14ac:dyDescent="0.3">
      <c r="A3" t="s">
        <v>83</v>
      </c>
      <c r="B3" s="43" t="s">
        <v>141</v>
      </c>
      <c r="C3" s="13"/>
      <c r="D3" s="13"/>
      <c r="E3" s="13"/>
    </row>
    <row r="4" spans="1:6" ht="28.8" x14ac:dyDescent="0.3">
      <c r="A4" t="s">
        <v>84</v>
      </c>
      <c r="B4" s="13"/>
      <c r="C4" s="42" t="s">
        <v>85</v>
      </c>
      <c r="D4" s="13"/>
      <c r="E4" s="13"/>
    </row>
    <row r="5" spans="1:6" x14ac:dyDescent="0.3">
      <c r="A5" t="s">
        <v>86</v>
      </c>
      <c r="B5" s="13"/>
      <c r="D5" s="42" t="s">
        <v>87</v>
      </c>
      <c r="E5" s="13"/>
    </row>
    <row r="6" spans="1:6" x14ac:dyDescent="0.3">
      <c r="A6" s="39" t="s">
        <v>88</v>
      </c>
      <c r="B6" s="44" t="s">
        <v>89</v>
      </c>
      <c r="C6" s="44"/>
      <c r="D6" s="44"/>
      <c r="E6" s="44"/>
    </row>
    <row r="7" spans="1:6" x14ac:dyDescent="0.3">
      <c r="A7" t="s">
        <v>90</v>
      </c>
      <c r="B7" s="13">
        <v>2</v>
      </c>
      <c r="C7" s="13">
        <v>4</v>
      </c>
      <c r="D7" s="13">
        <v>2</v>
      </c>
      <c r="E7" s="13">
        <v>6</v>
      </c>
    </row>
    <row r="8" spans="1:6" x14ac:dyDescent="0.3">
      <c r="B8" s="13"/>
      <c r="C8" s="13"/>
      <c r="D8" s="13"/>
      <c r="E8" s="13"/>
    </row>
    <row r="9" spans="1:6" ht="15" thickBot="1" x14ac:dyDescent="0.35">
      <c r="A9" s="40" t="s">
        <v>91</v>
      </c>
      <c r="B9" s="41" t="s">
        <v>77</v>
      </c>
      <c r="C9" s="41" t="s">
        <v>78</v>
      </c>
      <c r="D9" s="41" t="s">
        <v>79</v>
      </c>
      <c r="E9" s="41" t="s">
        <v>80</v>
      </c>
    </row>
    <row r="10" spans="1:6" ht="15" thickTop="1" x14ac:dyDescent="0.3">
      <c r="A10" t="s">
        <v>81</v>
      </c>
      <c r="B10" s="42">
        <v>159</v>
      </c>
      <c r="C10" s="13"/>
      <c r="D10" s="13"/>
      <c r="E10" s="13"/>
    </row>
    <row r="11" spans="1:6" ht="57.6" x14ac:dyDescent="0.3">
      <c r="A11" t="s">
        <v>83</v>
      </c>
      <c r="B11" s="43" t="s">
        <v>92</v>
      </c>
      <c r="C11" s="13"/>
      <c r="D11" s="13"/>
      <c r="E11" s="13"/>
    </row>
    <row r="12" spans="1:6" ht="28.8" x14ac:dyDescent="0.3">
      <c r="A12" t="s">
        <v>84</v>
      </c>
      <c r="B12" s="13"/>
      <c r="C12" s="42" t="s">
        <v>93</v>
      </c>
      <c r="D12" s="13"/>
      <c r="E12" s="13"/>
    </row>
    <row r="13" spans="1:6" x14ac:dyDescent="0.3">
      <c r="A13" t="s">
        <v>86</v>
      </c>
      <c r="C13" s="42" t="s">
        <v>138</v>
      </c>
      <c r="D13" s="42" t="s">
        <v>138</v>
      </c>
      <c r="E13" s="13"/>
    </row>
    <row r="14" spans="1:6" x14ac:dyDescent="0.3">
      <c r="A14" s="39" t="s">
        <v>88</v>
      </c>
      <c r="B14" s="44" t="s">
        <v>139</v>
      </c>
      <c r="C14" s="44"/>
      <c r="D14" s="44" t="s">
        <v>140</v>
      </c>
      <c r="E14" s="44"/>
    </row>
    <row r="15" spans="1:6" ht="15" thickBot="1" x14ac:dyDescent="0.35">
      <c r="A15" t="s">
        <v>90</v>
      </c>
      <c r="B15" s="13">
        <v>165</v>
      </c>
      <c r="C15" s="13">
        <v>72</v>
      </c>
      <c r="D15" s="13">
        <v>42</v>
      </c>
      <c r="E15" s="13"/>
    </row>
    <row r="16" spans="1:6" ht="15" thickBot="1" x14ac:dyDescent="0.35">
      <c r="A16" s="45" t="s">
        <v>94</v>
      </c>
      <c r="B16" s="46">
        <f>B7+B15</f>
        <v>167</v>
      </c>
      <c r="C16" s="46">
        <f t="shared" ref="C16:E16" si="0">C7+C15</f>
        <v>76</v>
      </c>
      <c r="D16" s="46">
        <f>D7+D15</f>
        <v>44</v>
      </c>
      <c r="E16" s="46">
        <f t="shared" si="0"/>
        <v>6</v>
      </c>
      <c r="F16" s="109">
        <f>SUM(B16:E16)</f>
        <v>293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0C655ECE2BF4293EF4165223094A8" ma:contentTypeVersion="2" ma:contentTypeDescription="Create a new document." ma:contentTypeScope="" ma:versionID="de4656c65223ae42b695b8f445ef6329">
  <xsd:schema xmlns:xsd="http://www.w3.org/2001/XMLSchema" xmlns:xs="http://www.w3.org/2001/XMLSchema" xmlns:p="http://schemas.microsoft.com/office/2006/metadata/properties" xmlns:ns2="b105fc2d-49d5-4dbd-bff6-19252311612d" xmlns:ns3="02d48562-ca8f-4072-bf71-9fef426ffa83" xmlns:ns4="84a56a1f-a7e9-4333-b0e4-27816de87548" targetNamespace="http://schemas.microsoft.com/office/2006/metadata/properties" ma:root="true" ma:fieldsID="64290493a35b9d1183c05fd117a1f8bb" ns2:_="" ns3:_="" ns4:_="">
    <xsd:import namespace="b105fc2d-49d5-4dbd-bff6-19252311612d"/>
    <xsd:import namespace="02d48562-ca8f-4072-bf71-9fef426ffa83"/>
    <xsd:import namespace="84a56a1f-a7e9-4333-b0e4-27816de87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5fc2d-49d5-4dbd-bff6-192523116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48562-ca8f-4072-bf71-9fef426f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56a1f-a7e9-4333-b0e4-27816de87548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D7D52-B8D1-447F-A2B1-01A3BC408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21DCF-6BA2-4E0A-98E6-C97D85ACB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5fc2d-49d5-4dbd-bff6-19252311612d"/>
    <ds:schemaRef ds:uri="02d48562-ca8f-4072-bf71-9fef426ffa83"/>
    <ds:schemaRef ds:uri="84a56a1f-a7e9-4333-b0e4-27816de87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56CB7-5F61-4444-A338-29BC9718F707}">
  <ds:schemaRefs>
    <ds:schemaRef ds:uri="http://schemas.microsoft.com/office/2006/metadata/properties"/>
    <ds:schemaRef ds:uri="02d48562-ca8f-4072-bf71-9fef426ffa8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105fc2d-49d5-4dbd-bff6-19252311612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Burden Table</vt:lpstr>
      <vt:lpstr>Wage Assumptions</vt:lpstr>
      <vt:lpstr>Minutes to Decimal Conversion</vt:lpstr>
      <vt:lpstr>Unique Respondent Count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Perez-Zetune</dc:creator>
  <cp:keywords/>
  <dc:description/>
  <cp:lastModifiedBy>Franklin, Jamia - FNS</cp:lastModifiedBy>
  <cp:revision/>
  <dcterms:created xsi:type="dcterms:W3CDTF">2023-05-10T19:49:43Z</dcterms:created>
  <dcterms:modified xsi:type="dcterms:W3CDTF">2024-06-21T16:49:21Z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0x010100E450C655ECE2BF4293EF4165223094A8</vt:lpwstr>
  </property>
  <property fmtid="{D5CDD505-2E9C-101B-9397-08002B2CF9AE}" pid="3" name="MediaServiceImageTags">
    <vt:lpwstr/>
  </property>
  <property fmtid="{D5CDD505-2E9C-101B-9397-08002B2CF9AE}" pid="4" name="Order">
    <vt:r8>114500</vt:r8>
  </property>
</Properties>
</file>