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lynn_gilbert_usda_gov/Documents/Paperwork Reduction Act/0584-Demo ICR/"/>
    </mc:Choice>
  </mc:AlternateContent>
  <xr:revisionPtr revIDLastSave="0" documentId="8_{7E6B0426-3518-4583-BE18-A280B2FE024E}" xr6:coauthVersionLast="47" xr6:coauthVersionMax="47" xr10:uidLastSave="{00000000-0000-0000-0000-000000000000}"/>
  <bookViews>
    <workbookView xWindow="-110" yWindow="-110" windowWidth="19420" windowHeight="10300" xr2:uid="{22941EA0-0968-4B85-ADAF-7D0C33C29794}"/>
  </bookViews>
  <sheets>
    <sheet name="Annual Csts to Resp" sheetId="2" r:id="rId1"/>
    <sheet name="Annual Csts to Gov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15" i="3"/>
  <c r="E11" i="3"/>
  <c r="F14" i="3"/>
  <c r="F13" i="3"/>
  <c r="D11" i="3"/>
  <c r="G14" i="3" l="1"/>
  <c r="H14" i="3" s="1"/>
  <c r="F15" i="3"/>
  <c r="E16" i="3"/>
  <c r="G13" i="3"/>
  <c r="G15" i="3" s="1"/>
  <c r="H13" i="3" l="1"/>
  <c r="H15" i="3" s="1"/>
  <c r="E7" i="2" l="1"/>
  <c r="G7" i="2" s="1"/>
  <c r="L7" i="2" s="1"/>
  <c r="K13" i="2"/>
  <c r="F10" i="3"/>
  <c r="G10" i="3" s="1"/>
  <c r="H10" i="3" s="1"/>
  <c r="F6" i="3" l="1"/>
  <c r="F7" i="3"/>
  <c r="F8" i="3"/>
  <c r="G8" i="3" s="1"/>
  <c r="H8" i="3" s="1"/>
  <c r="F9" i="3"/>
  <c r="F5" i="3"/>
  <c r="C11" i="3"/>
  <c r="C16" i="3" s="1"/>
  <c r="G9" i="3" l="1"/>
  <c r="H9" i="3" s="1"/>
  <c r="G7" i="3"/>
  <c r="H7" i="3"/>
  <c r="F11" i="3"/>
  <c r="F16" i="3" s="1"/>
  <c r="G6" i="3" l="1"/>
  <c r="H6" i="3" s="1"/>
  <c r="G5" i="3"/>
  <c r="H5" i="3" s="1"/>
  <c r="H11" i="3" l="1"/>
  <c r="H16" i="3" s="1"/>
  <c r="G11" i="3"/>
  <c r="G16" i="3" s="1"/>
  <c r="K9" i="2"/>
  <c r="E6" i="2" l="1"/>
  <c r="G6" i="2" s="1"/>
  <c r="I6" i="2" l="1"/>
  <c r="E14" i="2"/>
  <c r="K12" i="2"/>
  <c r="G12" i="2"/>
  <c r="I12" i="2" s="1"/>
  <c r="K11" i="2"/>
  <c r="I11" i="2"/>
  <c r="K10" i="2"/>
  <c r="G9" i="2"/>
  <c r="L6" i="2" l="1"/>
  <c r="G13" i="2"/>
  <c r="L12" i="2"/>
  <c r="L10" i="2"/>
  <c r="L11" i="2"/>
  <c r="L9" i="2" l="1"/>
  <c r="L13" i="2" s="1"/>
  <c r="L14" i="2" s="1"/>
  <c r="I13" i="2"/>
  <c r="F13" i="2"/>
  <c r="G14" i="2"/>
  <c r="F14" i="2" s="1"/>
  <c r="H13" i="2" l="1"/>
  <c r="H14" i="2"/>
</calcChain>
</file>

<file path=xl/sharedStrings.xml><?xml version="1.0" encoding="utf-8"?>
<sst xmlns="http://schemas.openxmlformats.org/spreadsheetml/2006/main" count="67" uniqueCount="52">
  <si>
    <t>Respondent Category</t>
  </si>
  <si>
    <t xml:space="preserve"> Type of Respondent</t>
  </si>
  <si>
    <t>Burden Activity</t>
  </si>
  <si>
    <t xml:space="preserve"> Estimated Number of Respondents </t>
  </si>
  <si>
    <t>Responses per Respondent</t>
  </si>
  <si>
    <t xml:space="preserve">Total Annual Responses </t>
  </si>
  <si>
    <t xml:space="preserve">Estimated Hours Per Response </t>
  </si>
  <si>
    <t xml:space="preserve">Estimated Total Burden Hours </t>
  </si>
  <si>
    <t>Base Hourly Wage Rate (See BLS)</t>
  </si>
  <si>
    <t>Fully-Loaded Wage Rate</t>
  </si>
  <si>
    <t>Total Annualized Cost of Respondent Burden</t>
  </si>
  <si>
    <t>State Government</t>
  </si>
  <si>
    <t>SNAP State Agencies</t>
  </si>
  <si>
    <t>Preparing and submitting a new demonstration project request</t>
  </si>
  <si>
    <t>https://www.bls.gov/oes/current/oes434061.htm</t>
  </si>
  <si>
    <t>Preparing and submitting modifications and extensions</t>
  </si>
  <si>
    <t>Preparing and submitting data reports.</t>
  </si>
  <si>
    <t>Reporting</t>
  </si>
  <si>
    <t>SNAP Households</t>
  </si>
  <si>
    <t>Number of supplemental cases needed to meet 200 minimum sample size for all cost neutrality reports **</t>
  </si>
  <si>
    <t>** Estimates based on FY2022 data</t>
  </si>
  <si>
    <t>* Burden to individual SNAP households is new in the ICR.</t>
  </si>
  <si>
    <t>Activities</t>
  </si>
  <si>
    <t>Hours Spent on Collection</t>
  </si>
  <si>
    <t>Total Cost</t>
  </si>
  <si>
    <t>Fringe Benefits Cost for Staff (0.33)</t>
  </si>
  <si>
    <t>Overall  Cost w/ Fringe Benefits for Staff</t>
  </si>
  <si>
    <t>N/A</t>
  </si>
  <si>
    <t>Estimates of Annualized Cost to Federal Government</t>
  </si>
  <si>
    <t>Number of Collections</t>
  </si>
  <si>
    <t xml:space="preserve">Responding to the FNS State Options Report question set </t>
  </si>
  <si>
    <t>Program Analyst GS 13 Step 1 Estimates of Annualized Cost to Federal Government for reviewing data reports</t>
  </si>
  <si>
    <t>50% Reimbursement Cost to States for reporting administrative cost</t>
  </si>
  <si>
    <t>Program Analyst GS 13 Step 1 Estimates of Annualized Cost to Federal Government for reviewing modification and extension requests</t>
  </si>
  <si>
    <t>Program Analyst GS 13 Step 1 Estimates of Annualized Cost to Federal Government for analyzing data reports</t>
  </si>
  <si>
    <t>Costs or Hourly Wage Rate</t>
  </si>
  <si>
    <t>Program Analyst GS 13 Step 1 Estimates of Annualized Cost to Federal Government for reviewing new demonstration project requests</t>
  </si>
  <si>
    <t>Households</t>
  </si>
  <si>
    <t>State Agencies</t>
  </si>
  <si>
    <t>Subtotal State Agencies</t>
  </si>
  <si>
    <t>Subtotal Individuals/Households</t>
  </si>
  <si>
    <t>Grand Total Households + State Agencies</t>
  </si>
  <si>
    <t>Branch Chief GS 14 Step 1 Estimates of Annualized Cost to Federal Government for reviewing new demonstration project requests</t>
  </si>
  <si>
    <t>Branch Chief GS 14 Step 1 Estimates of Annualized Cost to Federal Government for reviewing modification and extension requests</t>
  </si>
  <si>
    <t>Sub Total Cost to Government of Demonstration Projects</t>
  </si>
  <si>
    <t>Contract Cost for analyzing data and compiling State Options Report</t>
  </si>
  <si>
    <t>Senior Technical Analyst GS-14 Step 1 Estimates of Annualized Cost to Federal Government for analyzing data and compiling State Options Report</t>
  </si>
  <si>
    <t xml:space="preserve">Program Analyst GS 13 Step 1 Estimates of Annualized Cost to Federal Government for analyzing data and compiling State Options Report </t>
  </si>
  <si>
    <t xml:space="preserve">Subtotal Cost to Federal Government for analyzing data and compiling State Options Report </t>
  </si>
  <si>
    <t xml:space="preserve">Grand Total Cost to Federal Government </t>
  </si>
  <si>
    <t>https://www.opm.gov/policy-data-oversight/pay-leave/salaries-wages/salary-tables/pdf/2024/GS_h.pdf</t>
  </si>
  <si>
    <t>Individuals / Households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</si>
</sst>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u/>
      <sz val="8"/>
      <color theme="1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8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44" fontId="9" fillId="0" borderId="1" xfId="2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44" fontId="9" fillId="4" borderId="1" xfId="2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center" vertical="center"/>
    </xf>
    <xf numFmtId="0" fontId="5" fillId="0" borderId="0" xfId="0" applyFont="1"/>
    <xf numFmtId="0" fontId="2" fillId="0" borderId="0" xfId="3"/>
    <xf numFmtId="44" fontId="0" fillId="0" borderId="0" xfId="0" applyNumberFormat="1"/>
    <xf numFmtId="0" fontId="10" fillId="0" borderId="0" xfId="0" applyFont="1"/>
    <xf numFmtId="0" fontId="11" fillId="0" borderId="0" xfId="0" applyFont="1"/>
    <xf numFmtId="0" fontId="9" fillId="6" borderId="1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44" fontId="9" fillId="6" borderId="1" xfId="2" applyFont="1" applyFill="1" applyBorder="1" applyAlignment="1">
      <alignment horizontal="center" vertical="center"/>
    </xf>
    <xf numFmtId="44" fontId="9" fillId="6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6" fontId="16" fillId="0" borderId="7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166" fontId="4" fillId="7" borderId="10" xfId="0" applyNumberFormat="1" applyFont="1" applyFill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center" vertical="center" wrapText="1"/>
    </xf>
    <xf numFmtId="165" fontId="4" fillId="7" borderId="10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166" fontId="4" fillId="8" borderId="10" xfId="0" applyNumberFormat="1" applyFont="1" applyFill="1" applyBorder="1" applyAlignment="1">
      <alignment horizontal="center" vertical="center" wrapText="1"/>
    </xf>
    <xf numFmtId="165" fontId="4" fillId="8" borderId="10" xfId="0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oes/current/oes434061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pm.gov/policy-data-oversight/pay-leave/salaries-wages/salary-tables/pdf/2024/GS_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9F64-8998-4800-8164-5B7C824AB4A2}">
  <dimension ref="B3:N19"/>
  <sheetViews>
    <sheetView tabSelected="1" topLeftCell="C1" zoomScale="120" zoomScaleNormal="120" workbookViewId="0">
      <selection activeCell="I14" sqref="I14"/>
    </sheetView>
  </sheetViews>
  <sheetFormatPr defaultRowHeight="14.5" x14ac:dyDescent="0.35"/>
  <cols>
    <col min="1" max="1" width="3.7265625" customWidth="1"/>
    <col min="2" max="2" width="12.7265625" customWidth="1"/>
    <col min="3" max="3" width="13.1796875" customWidth="1"/>
    <col min="4" max="4" width="17.81640625" customWidth="1"/>
    <col min="5" max="5" width="12.7265625" customWidth="1"/>
    <col min="6" max="6" width="13.26953125" customWidth="1"/>
    <col min="7" max="7" width="11.453125" customWidth="1"/>
    <col min="8" max="8" width="10.81640625" customWidth="1"/>
    <col min="9" max="9" width="10.26953125" customWidth="1"/>
    <col min="10" max="10" width="10.54296875" bestFit="1" customWidth="1"/>
    <col min="11" max="11" width="10.7265625" customWidth="1"/>
    <col min="12" max="12" width="14.453125" customWidth="1"/>
    <col min="13" max="13" width="10.7265625" customWidth="1"/>
    <col min="14" max="14" width="8.7265625" customWidth="1"/>
    <col min="15" max="19" width="9.7265625" customWidth="1"/>
  </cols>
  <sheetData>
    <row r="3" spans="2:14" ht="31.5" x14ac:dyDescent="0.35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4" t="s">
        <v>5</v>
      </c>
      <c r="H3" s="3" t="s">
        <v>6</v>
      </c>
      <c r="I3" s="2" t="s">
        <v>7</v>
      </c>
      <c r="J3" s="2" t="s">
        <v>8</v>
      </c>
      <c r="K3" s="1" t="s">
        <v>9</v>
      </c>
      <c r="L3" s="2" t="s">
        <v>10</v>
      </c>
    </row>
    <row r="4" spans="2:14" x14ac:dyDescent="0.35">
      <c r="B4" s="51" t="s">
        <v>17</v>
      </c>
      <c r="C4" s="52"/>
      <c r="D4" s="52"/>
      <c r="E4" s="52"/>
      <c r="F4" s="52"/>
      <c r="G4" s="52"/>
      <c r="H4" s="52"/>
      <c r="I4" s="52"/>
      <c r="J4" s="52"/>
      <c r="K4" s="52"/>
      <c r="L4" s="53"/>
      <c r="N4" s="7"/>
    </row>
    <row r="5" spans="2:14" ht="15" customHeight="1" x14ac:dyDescent="0.35">
      <c r="B5" s="54" t="s">
        <v>37</v>
      </c>
      <c r="C5" s="55"/>
      <c r="D5" s="55"/>
      <c r="E5" s="55"/>
      <c r="F5" s="55"/>
      <c r="G5" s="55"/>
      <c r="H5" s="55"/>
      <c r="I5" s="55"/>
      <c r="J5" s="55"/>
      <c r="K5" s="55"/>
      <c r="L5" s="56"/>
      <c r="N5" s="7"/>
    </row>
    <row r="6" spans="2:14" ht="42" x14ac:dyDescent="0.35">
      <c r="B6" s="5" t="s">
        <v>51</v>
      </c>
      <c r="C6" s="5" t="s">
        <v>18</v>
      </c>
      <c r="D6" s="5" t="s">
        <v>19</v>
      </c>
      <c r="E6" s="8">
        <f>2550+3727</f>
        <v>6277</v>
      </c>
      <c r="F6" s="8">
        <v>1</v>
      </c>
      <c r="G6" s="8">
        <f>E6*F6</f>
        <v>6277</v>
      </c>
      <c r="H6" s="9">
        <v>0.5</v>
      </c>
      <c r="I6" s="9">
        <f>H6*G6</f>
        <v>3138.5</v>
      </c>
      <c r="J6" s="15">
        <v>7.25</v>
      </c>
      <c r="K6" s="15">
        <v>7.25</v>
      </c>
      <c r="L6" s="10">
        <f>I6*K6</f>
        <v>22754.125</v>
      </c>
    </row>
    <row r="7" spans="2:14" ht="15" customHeight="1" x14ac:dyDescent="0.35">
      <c r="B7" s="63" t="s">
        <v>40</v>
      </c>
      <c r="C7" s="64"/>
      <c r="D7" s="65"/>
      <c r="E7" s="21">
        <f>2550+3727</f>
        <v>6277</v>
      </c>
      <c r="F7" s="21">
        <v>1</v>
      </c>
      <c r="G7" s="21">
        <f>E7*F7</f>
        <v>6277</v>
      </c>
      <c r="H7" s="22">
        <v>0.5</v>
      </c>
      <c r="I7" s="22">
        <v>3139</v>
      </c>
      <c r="J7" s="23">
        <v>7.25</v>
      </c>
      <c r="K7" s="23">
        <v>7.25</v>
      </c>
      <c r="L7" s="23">
        <f>I7*K7</f>
        <v>22757.75</v>
      </c>
    </row>
    <row r="8" spans="2:14" ht="15" customHeight="1" x14ac:dyDescent="0.35">
      <c r="B8" s="57" t="s">
        <v>38</v>
      </c>
      <c r="C8" s="58"/>
      <c r="D8" s="58"/>
      <c r="E8" s="58"/>
      <c r="F8" s="58"/>
      <c r="G8" s="58"/>
      <c r="H8" s="58"/>
      <c r="I8" s="58"/>
      <c r="J8" s="58"/>
      <c r="K8" s="58"/>
      <c r="L8" s="59"/>
    </row>
    <row r="9" spans="2:14" ht="56.25" customHeight="1" x14ac:dyDescent="0.35">
      <c r="B9" s="5" t="s">
        <v>11</v>
      </c>
      <c r="C9" s="5" t="s">
        <v>12</v>
      </c>
      <c r="D9" s="5" t="s">
        <v>13</v>
      </c>
      <c r="E9" s="8">
        <v>10</v>
      </c>
      <c r="F9" s="8">
        <v>1</v>
      </c>
      <c r="G9" s="8">
        <f>E9*F9</f>
        <v>10</v>
      </c>
      <c r="H9" s="9">
        <v>1105</v>
      </c>
      <c r="I9" s="9">
        <v>11050</v>
      </c>
      <c r="J9" s="10">
        <v>23.22</v>
      </c>
      <c r="K9" s="10">
        <f>J9+(J9*0.33)</f>
        <v>30.8826</v>
      </c>
      <c r="L9" s="11">
        <f>I9*K9</f>
        <v>341252.73</v>
      </c>
      <c r="N9" s="7"/>
    </row>
    <row r="10" spans="2:14" ht="21" x14ac:dyDescent="0.35">
      <c r="B10" s="5" t="s">
        <v>11</v>
      </c>
      <c r="C10" s="5" t="s">
        <v>12</v>
      </c>
      <c r="D10" s="5" t="s">
        <v>15</v>
      </c>
      <c r="E10" s="8">
        <v>39</v>
      </c>
      <c r="F10" s="9">
        <v>0.5</v>
      </c>
      <c r="G10" s="8">
        <v>20</v>
      </c>
      <c r="H10" s="9">
        <v>24</v>
      </c>
      <c r="I10" s="9">
        <v>480</v>
      </c>
      <c r="J10" s="10">
        <v>23.22</v>
      </c>
      <c r="K10" s="10">
        <f>J10+(J10*0.33)</f>
        <v>30.8826</v>
      </c>
      <c r="L10" s="11">
        <f>I10*K10</f>
        <v>14823.647999999999</v>
      </c>
    </row>
    <row r="11" spans="2:14" ht="21" x14ac:dyDescent="0.35">
      <c r="B11" s="5" t="s">
        <v>11</v>
      </c>
      <c r="C11" s="5" t="s">
        <v>12</v>
      </c>
      <c r="D11" s="5" t="s">
        <v>16</v>
      </c>
      <c r="E11" s="8">
        <v>39</v>
      </c>
      <c r="F11" s="9">
        <v>1.6</v>
      </c>
      <c r="G11" s="9">
        <v>62</v>
      </c>
      <c r="H11" s="9">
        <v>81</v>
      </c>
      <c r="I11" s="9">
        <f>H11*G11</f>
        <v>5022</v>
      </c>
      <c r="J11" s="10">
        <v>23.22</v>
      </c>
      <c r="K11" s="10">
        <f>J11+(J11*0.33)</f>
        <v>30.8826</v>
      </c>
      <c r="L11" s="11">
        <f>I11*K11</f>
        <v>155092.4172</v>
      </c>
    </row>
    <row r="12" spans="2:14" ht="21" x14ac:dyDescent="0.35">
      <c r="B12" s="5" t="s">
        <v>11</v>
      </c>
      <c r="C12" s="5" t="s">
        <v>12</v>
      </c>
      <c r="D12" s="5" t="s">
        <v>30</v>
      </c>
      <c r="E12" s="8">
        <v>53</v>
      </c>
      <c r="F12" s="8">
        <v>1</v>
      </c>
      <c r="G12" s="8">
        <f>E12*F12</f>
        <v>53</v>
      </c>
      <c r="H12" s="9">
        <v>2</v>
      </c>
      <c r="I12" s="9">
        <f>H12*G12</f>
        <v>106</v>
      </c>
      <c r="J12" s="10">
        <v>23.22</v>
      </c>
      <c r="K12" s="10">
        <f>J12+(J12*0.33)</f>
        <v>30.8826</v>
      </c>
      <c r="L12" s="11">
        <f>I12*K12</f>
        <v>3273.5556000000001</v>
      </c>
    </row>
    <row r="13" spans="2:14" x14ac:dyDescent="0.35">
      <c r="B13" s="60" t="s">
        <v>39</v>
      </c>
      <c r="C13" s="61"/>
      <c r="D13" s="62"/>
      <c r="E13" s="21">
        <v>53</v>
      </c>
      <c r="F13" s="22">
        <f>G13/E13</f>
        <v>2.7358490566037736</v>
      </c>
      <c r="G13" s="22">
        <f>SUM(G9:G12)</f>
        <v>145</v>
      </c>
      <c r="H13" s="22">
        <f>I13/G13</f>
        <v>114.88275862068966</v>
      </c>
      <c r="I13" s="22">
        <f>SUM(I9:I12)</f>
        <v>16658</v>
      </c>
      <c r="J13" s="23">
        <v>23.22</v>
      </c>
      <c r="K13" s="23">
        <f>J13+(J13*0.33)</f>
        <v>30.8826</v>
      </c>
      <c r="L13" s="24">
        <f>SUM(L9:L12)</f>
        <v>514442.35079999996</v>
      </c>
    </row>
    <row r="14" spans="2:14" x14ac:dyDescent="0.35">
      <c r="B14" s="48" t="s">
        <v>41</v>
      </c>
      <c r="C14" s="49"/>
      <c r="D14" s="50"/>
      <c r="E14" s="12">
        <f>E12+E6</f>
        <v>6330</v>
      </c>
      <c r="F14" s="13">
        <f>G14/E14</f>
        <v>1.0145339652448657</v>
      </c>
      <c r="G14" s="13">
        <f>SUM(G6+G13)</f>
        <v>6422</v>
      </c>
      <c r="H14" s="13">
        <f>I14/G14</f>
        <v>3.0826845219557768</v>
      </c>
      <c r="I14" s="13">
        <v>19797</v>
      </c>
      <c r="J14" s="23"/>
      <c r="K14" s="23"/>
      <c r="L14" s="14">
        <f>SUM(L6+L13)</f>
        <v>537196.4757999999</v>
      </c>
    </row>
    <row r="15" spans="2:14" x14ac:dyDescent="0.35">
      <c r="B15" s="16"/>
      <c r="C15" s="16"/>
      <c r="D15" s="16"/>
      <c r="E15" s="16"/>
      <c r="F15" s="19"/>
      <c r="G15" s="19"/>
      <c r="H15" s="19"/>
      <c r="I15" s="20"/>
      <c r="J15" s="7"/>
      <c r="K15" s="7"/>
    </row>
    <row r="16" spans="2:14" x14ac:dyDescent="0.35">
      <c r="B16" s="47" t="s">
        <v>14</v>
      </c>
      <c r="C16" s="47"/>
      <c r="D16" s="47"/>
      <c r="E16" s="47"/>
      <c r="F16" s="47"/>
      <c r="G16" s="47"/>
      <c r="H16" s="47"/>
      <c r="I16" s="47"/>
      <c r="J16" s="20"/>
      <c r="L16" s="18"/>
    </row>
    <row r="17" spans="2:12" x14ac:dyDescent="0.35">
      <c r="B17" s="16" t="s">
        <v>21</v>
      </c>
      <c r="C17" s="16"/>
      <c r="D17" s="16"/>
      <c r="E17" s="16"/>
      <c r="F17" s="16"/>
      <c r="G17" s="16"/>
      <c r="H17" s="16"/>
      <c r="I17" s="16"/>
      <c r="L17" s="18"/>
    </row>
    <row r="18" spans="2:12" x14ac:dyDescent="0.35">
      <c r="B18" s="16" t="s">
        <v>20</v>
      </c>
    </row>
    <row r="19" spans="2:12" x14ac:dyDescent="0.35">
      <c r="J19" s="6"/>
      <c r="K19" s="6"/>
      <c r="L19" s="6"/>
    </row>
  </sheetData>
  <mergeCells count="7">
    <mergeCell ref="B16:I16"/>
    <mergeCell ref="B14:D14"/>
    <mergeCell ref="B4:L4"/>
    <mergeCell ref="B5:L5"/>
    <mergeCell ref="B8:L8"/>
    <mergeCell ref="B13:D13"/>
    <mergeCell ref="B7:D7"/>
  </mergeCells>
  <hyperlinks>
    <hyperlink ref="B16" r:id="rId1" xr:uid="{5AB609DF-FDF2-40D4-89F0-2D90AC3E69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E157-46E9-410C-947A-CB11A940E236}">
  <dimension ref="A1:J19"/>
  <sheetViews>
    <sheetView zoomScale="120" zoomScaleNormal="120" workbookViewId="0">
      <selection activeCell="H5" sqref="H5"/>
    </sheetView>
  </sheetViews>
  <sheetFormatPr defaultColWidth="9.1796875" defaultRowHeight="13" x14ac:dyDescent="0.3"/>
  <cols>
    <col min="1" max="1" width="9.1796875" style="26"/>
    <col min="2" max="2" width="32.7265625" style="26" customWidth="1"/>
    <col min="3" max="3" width="12.1796875" style="26" customWidth="1"/>
    <col min="4" max="4" width="11.54296875" style="26" customWidth="1"/>
    <col min="5" max="5" width="13.54296875" style="26" bestFit="1" customWidth="1"/>
    <col min="6" max="6" width="9.81640625" style="26" bestFit="1" customWidth="1"/>
    <col min="7" max="7" width="17.1796875" style="26" customWidth="1"/>
    <col min="8" max="8" width="19" style="26" customWidth="1"/>
    <col min="9" max="16384" width="9.1796875" style="26"/>
  </cols>
  <sheetData>
    <row r="1" spans="1:10" ht="13.5" thickBot="1" x14ac:dyDescent="0.35"/>
    <row r="2" spans="1:10" ht="13.5" thickBot="1" x14ac:dyDescent="0.35">
      <c r="A2" s="27"/>
      <c r="B2" s="66" t="s">
        <v>28</v>
      </c>
      <c r="C2" s="67"/>
      <c r="D2" s="67"/>
      <c r="E2" s="67"/>
      <c r="F2" s="67"/>
      <c r="G2" s="67"/>
      <c r="H2" s="68"/>
    </row>
    <row r="3" spans="1:10" ht="21.5" thickBot="1" x14ac:dyDescent="0.35">
      <c r="B3" s="29" t="s">
        <v>22</v>
      </c>
      <c r="C3" s="30" t="s">
        <v>23</v>
      </c>
      <c r="D3" s="30" t="s">
        <v>29</v>
      </c>
      <c r="E3" s="30" t="s">
        <v>35</v>
      </c>
      <c r="F3" s="30" t="s">
        <v>24</v>
      </c>
      <c r="G3" s="30" t="s">
        <v>25</v>
      </c>
      <c r="H3" s="30" t="s">
        <v>26</v>
      </c>
      <c r="J3" s="25"/>
    </row>
    <row r="4" spans="1:10" ht="21.5" thickBot="1" x14ac:dyDescent="0.35">
      <c r="B4" s="31" t="s">
        <v>32</v>
      </c>
      <c r="C4" s="31" t="s">
        <v>27</v>
      </c>
      <c r="D4" s="32" t="s">
        <v>27</v>
      </c>
      <c r="E4" s="31" t="s">
        <v>27</v>
      </c>
      <c r="F4" s="33" t="s">
        <v>27</v>
      </c>
      <c r="G4" s="33" t="s">
        <v>27</v>
      </c>
      <c r="H4" s="33">
        <v>268210.19</v>
      </c>
    </row>
    <row r="5" spans="1:10" ht="21.5" thickBot="1" x14ac:dyDescent="0.35">
      <c r="B5" s="34" t="s">
        <v>34</v>
      </c>
      <c r="C5" s="35">
        <v>2</v>
      </c>
      <c r="D5" s="36">
        <v>13.666666666666666</v>
      </c>
      <c r="E5" s="37">
        <v>42.41</v>
      </c>
      <c r="F5" s="37">
        <f>C5*D5*E5</f>
        <v>1159.2066666666665</v>
      </c>
      <c r="G5" s="37">
        <f t="shared" ref="G5:G10" si="0">F5*0.33</f>
        <v>382.53819999999996</v>
      </c>
      <c r="H5" s="37">
        <f>SUM(F5:G5)</f>
        <v>1541.7448666666664</v>
      </c>
    </row>
    <row r="6" spans="1:10" ht="21.5" thickBot="1" x14ac:dyDescent="0.35">
      <c r="B6" s="34" t="s">
        <v>31</v>
      </c>
      <c r="C6" s="35">
        <v>2</v>
      </c>
      <c r="D6" s="36">
        <v>62.092105263157897</v>
      </c>
      <c r="E6" s="37">
        <v>42.41</v>
      </c>
      <c r="F6" s="37">
        <f t="shared" ref="F6:F10" si="1">C6*D6*E6</f>
        <v>5266.6523684210524</v>
      </c>
      <c r="G6" s="37">
        <f t="shared" si="0"/>
        <v>1737.9952815789475</v>
      </c>
      <c r="H6" s="37">
        <f>SUM(F6:G6)</f>
        <v>7004.6476499999999</v>
      </c>
    </row>
    <row r="7" spans="1:10" ht="32" thickBot="1" x14ac:dyDescent="0.35">
      <c r="B7" s="34" t="s">
        <v>36</v>
      </c>
      <c r="C7" s="35">
        <v>6</v>
      </c>
      <c r="D7" s="35">
        <v>10</v>
      </c>
      <c r="E7" s="37">
        <v>42.41</v>
      </c>
      <c r="F7" s="37">
        <f t="shared" si="1"/>
        <v>2544.6</v>
      </c>
      <c r="G7" s="37">
        <f t="shared" si="0"/>
        <v>839.71799999999996</v>
      </c>
      <c r="H7" s="37">
        <f t="shared" ref="H7:H10" si="2">SUM(F7:G7)</f>
        <v>3384.3179999999998</v>
      </c>
    </row>
    <row r="8" spans="1:10" ht="32" thickBot="1" x14ac:dyDescent="0.35">
      <c r="B8" s="34" t="s">
        <v>42</v>
      </c>
      <c r="C8" s="35">
        <v>2</v>
      </c>
      <c r="D8" s="35">
        <v>10</v>
      </c>
      <c r="E8" s="37">
        <v>50.12</v>
      </c>
      <c r="F8" s="37">
        <f t="shared" si="1"/>
        <v>1002.4</v>
      </c>
      <c r="G8" s="37">
        <f t="shared" si="0"/>
        <v>330.79200000000003</v>
      </c>
      <c r="H8" s="37">
        <f t="shared" si="2"/>
        <v>1333.192</v>
      </c>
    </row>
    <row r="9" spans="1:10" ht="32" thickBot="1" x14ac:dyDescent="0.35">
      <c r="B9" s="34" t="s">
        <v>33</v>
      </c>
      <c r="C9" s="35">
        <v>2</v>
      </c>
      <c r="D9" s="35">
        <v>17.199000000000002</v>
      </c>
      <c r="E9" s="37">
        <v>42.41</v>
      </c>
      <c r="F9" s="37">
        <f t="shared" si="1"/>
        <v>1458.81918</v>
      </c>
      <c r="G9" s="37">
        <f t="shared" si="0"/>
        <v>481.41032940000002</v>
      </c>
      <c r="H9" s="37">
        <f t="shared" si="2"/>
        <v>1940.2295094000001</v>
      </c>
    </row>
    <row r="10" spans="1:10" ht="32" thickBot="1" x14ac:dyDescent="0.35">
      <c r="B10" s="34" t="s">
        <v>43</v>
      </c>
      <c r="C10" s="35">
        <v>1</v>
      </c>
      <c r="D10" s="35">
        <v>17.199000000000002</v>
      </c>
      <c r="E10" s="37">
        <v>50.12</v>
      </c>
      <c r="F10" s="37">
        <f t="shared" si="1"/>
        <v>862.01388000000009</v>
      </c>
      <c r="G10" s="37">
        <f t="shared" si="0"/>
        <v>284.46458040000005</v>
      </c>
      <c r="H10" s="37">
        <f t="shared" si="2"/>
        <v>1146.4784604000001</v>
      </c>
    </row>
    <row r="11" spans="1:10" s="28" customFormat="1" ht="21.5" thickBot="1" x14ac:dyDescent="0.35">
      <c r="B11" s="38" t="s">
        <v>44</v>
      </c>
      <c r="C11" s="39">
        <f>SUM(C4:C10)</f>
        <v>15</v>
      </c>
      <c r="D11" s="42">
        <f>SUM(D6, D8, D10)</f>
        <v>89.291105263157888</v>
      </c>
      <c r="E11" s="40">
        <f>AVERAGE(E4:E10)</f>
        <v>44.98</v>
      </c>
      <c r="F11" s="40">
        <f>SUM(F4:F10)</f>
        <v>12293.692095087719</v>
      </c>
      <c r="G11" s="40">
        <f>SUM(G4:G10)</f>
        <v>4056.9183913789475</v>
      </c>
      <c r="H11" s="40">
        <f>SUM(H4:H10)</f>
        <v>284560.80048646673</v>
      </c>
    </row>
    <row r="12" spans="1:10" ht="21.5" thickBot="1" x14ac:dyDescent="0.35">
      <c r="B12" s="31" t="s">
        <v>45</v>
      </c>
      <c r="C12" s="32" t="s">
        <v>27</v>
      </c>
      <c r="D12" s="32" t="s">
        <v>27</v>
      </c>
      <c r="E12" s="41" t="s">
        <v>27</v>
      </c>
      <c r="F12" s="41" t="s">
        <v>27</v>
      </c>
      <c r="G12" s="41" t="s">
        <v>27</v>
      </c>
      <c r="H12" s="41">
        <v>84152</v>
      </c>
    </row>
    <row r="13" spans="1:10" ht="32" thickBot="1" x14ac:dyDescent="0.35">
      <c r="B13" s="34" t="s">
        <v>47</v>
      </c>
      <c r="C13" s="35">
        <v>50</v>
      </c>
      <c r="D13" s="35">
        <v>1</v>
      </c>
      <c r="E13" s="37">
        <v>42.41</v>
      </c>
      <c r="F13" s="37">
        <f t="shared" ref="F13:F14" si="3">C13*D13*E13</f>
        <v>2120.5</v>
      </c>
      <c r="G13" s="37">
        <f t="shared" ref="G13:G14" si="4">F13*0.33</f>
        <v>699.76499999999999</v>
      </c>
      <c r="H13" s="37">
        <f t="shared" ref="H13:H14" si="5">SUM(F13:G13)</f>
        <v>2820.2649999999999</v>
      </c>
    </row>
    <row r="14" spans="1:10" ht="32" thickBot="1" x14ac:dyDescent="0.35">
      <c r="B14" s="34" t="s">
        <v>46</v>
      </c>
      <c r="C14" s="35">
        <v>160</v>
      </c>
      <c r="D14" s="35">
        <v>1</v>
      </c>
      <c r="E14" s="37">
        <v>50.12</v>
      </c>
      <c r="F14" s="37">
        <f t="shared" si="3"/>
        <v>8019.2</v>
      </c>
      <c r="G14" s="37">
        <f t="shared" si="4"/>
        <v>2646.3360000000002</v>
      </c>
      <c r="H14" s="37">
        <f t="shared" si="5"/>
        <v>10665.536</v>
      </c>
    </row>
    <row r="15" spans="1:10" ht="21.5" thickBot="1" x14ac:dyDescent="0.35">
      <c r="B15" s="38" t="s">
        <v>48</v>
      </c>
      <c r="C15" s="39">
        <v>210</v>
      </c>
      <c r="D15" s="39">
        <v>1</v>
      </c>
      <c r="E15" s="40">
        <f>AVERAGE(E12:E14)</f>
        <v>46.265000000000001</v>
      </c>
      <c r="F15" s="40">
        <f>SUM(F12:F14)</f>
        <v>10139.700000000001</v>
      </c>
      <c r="G15" s="40">
        <f t="shared" ref="G15:H15" si="6">SUM(G12:G14)</f>
        <v>3346.1010000000001</v>
      </c>
      <c r="H15" s="40">
        <f t="shared" si="6"/>
        <v>97637.801000000007</v>
      </c>
    </row>
    <row r="16" spans="1:10" ht="13.5" thickBot="1" x14ac:dyDescent="0.35">
      <c r="B16" s="43" t="s">
        <v>49</v>
      </c>
      <c r="C16" s="44">
        <f>SUM(C11,C15)</f>
        <v>225</v>
      </c>
      <c r="D16" s="46">
        <f>SUM(D11,D15)</f>
        <v>90.291105263157888</v>
      </c>
      <c r="E16" s="45">
        <f>AVERAGE(E11,E15)</f>
        <v>45.622500000000002</v>
      </c>
      <c r="F16" s="45">
        <f>SUM(F11,F15)</f>
        <v>22433.392095087722</v>
      </c>
      <c r="G16" s="45">
        <f>SUM(G11,G15)</f>
        <v>7403.0193913789481</v>
      </c>
      <c r="H16" s="45">
        <f>SUM(H11,H15)</f>
        <v>382198.60148646671</v>
      </c>
    </row>
    <row r="19" spans="2:2" ht="14.5" x14ac:dyDescent="0.35">
      <c r="B19" s="17" t="s">
        <v>50</v>
      </c>
    </row>
  </sheetData>
  <mergeCells count="1">
    <mergeCell ref="B2:H2"/>
  </mergeCells>
  <hyperlinks>
    <hyperlink ref="B19" r:id="rId1" xr:uid="{B8C6D1C4-1A62-406E-82D8-FE1F9C67D68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F41949DA2A940B8D082ECAF8F142D" ma:contentTypeVersion="16" ma:contentTypeDescription="Create a new document." ma:contentTypeScope="" ma:versionID="0c3b5a5da9d5f4617d1b80872b370eab">
  <xsd:schema xmlns:xsd="http://www.w3.org/2001/XMLSchema" xmlns:xs="http://www.w3.org/2001/XMLSchema" xmlns:p="http://schemas.microsoft.com/office/2006/metadata/properties" xmlns:ns2="df38bbad-0bb0-41a7-b78f-084b382b3af7" xmlns:ns3="e9322675-4e6c-4dcb-b08b-f40420b09916" xmlns:ns4="73fb875a-8af9-4255-b008-0995492d31cd" targetNamespace="http://schemas.microsoft.com/office/2006/metadata/properties" ma:root="true" ma:fieldsID="f1b456207999df7a65a61b5304480868" ns2:_="" ns3:_="" ns4:_="">
    <xsd:import namespace="df38bbad-0bb0-41a7-b78f-084b382b3af7"/>
    <xsd:import namespace="e9322675-4e6c-4dcb-b08b-f40420b0991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DueDat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8bbad-0bb0-41a7-b78f-084b382b3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DueDate" ma:index="18" nillable="true" ma:displayName="Due Date" ma:description="Test" ma:format="DateOnly" ma:internalName="DueDate">
      <xsd:simpleType>
        <xsd:restriction base="dms:DateTim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22675-4e6c-4dcb-b08b-f40420b099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f435ab2-2cfc-4c75-a4e8-1827a5b5c840}" ma:internalName="TaxCatchAll" ma:showField="CatchAllData" ma:web="e9322675-4e6c-4dcb-b08b-f40420b09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38bbad-0bb0-41a7-b78f-084b382b3af7">
      <Terms xmlns="http://schemas.microsoft.com/office/infopath/2007/PartnerControls"/>
    </lcf76f155ced4ddcb4097134ff3c332f>
    <DueDate xmlns="df38bbad-0bb0-41a7-b78f-084b382b3af7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F1DB953C-3CCE-45DF-BAD4-9900B245E5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4486A-D3E2-453B-99E4-592729C11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8bbad-0bb0-41a7-b78f-084b382b3af7"/>
    <ds:schemaRef ds:uri="e9322675-4e6c-4dcb-b08b-f40420b09916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62FB8F-D4C4-4E98-9263-998B09452B20}">
  <ds:schemaRefs>
    <ds:schemaRef ds:uri="http://purl.org/dc/terms/"/>
    <ds:schemaRef ds:uri="73fb875a-8af9-4255-b008-0995492d31cd"/>
    <ds:schemaRef ds:uri="http://schemas.microsoft.com/office/2006/documentManagement/types"/>
    <ds:schemaRef ds:uri="http://schemas.microsoft.com/office/2006/metadata/properties"/>
    <ds:schemaRef ds:uri="df38bbad-0bb0-41a7-b78f-084b382b3af7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9322675-4e6c-4dcb-b08b-f40420b0991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Csts to Resp</vt:lpstr>
      <vt:lpstr>Annual Csts to Govt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SNAP-FNS</dc:creator>
  <cp:lastModifiedBy>Gilbert, Lynn - FNS</cp:lastModifiedBy>
  <dcterms:created xsi:type="dcterms:W3CDTF">2023-10-16T15:16:35Z</dcterms:created>
  <dcterms:modified xsi:type="dcterms:W3CDTF">2024-11-08T19:33:35Z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0x010100B45F41949DA2A940B8D082ECAF8F142D</vt:lpwstr>
  </property>
  <property fmtid="{D5CDD505-2E9C-101B-9397-08002B2CF9AE}" pid="3" name="MediaServiceImageTags">
    <vt:lpwstr/>
  </property>
</Properties>
</file>