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C:\Users\Steven.andrews\Documents\"/>
    </mc:Choice>
  </mc:AlternateContent>
  <xr:revisionPtr revIDLastSave="0" documentId="8_{F1F5E2B7-C11E-4E44-AE7E-C169606762D3}"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6" i="1" l="1"/>
  <c r="C56" i="1"/>
  <c r="D56" i="1"/>
  <c r="E53" i="1"/>
  <c r="D4" i="1"/>
  <c r="F4" i="1" s="1"/>
  <c r="D5" i="1"/>
  <c r="F5" i="1" s="1"/>
  <c r="B6" i="1"/>
  <c r="D53" i="1"/>
  <c r="D58" i="1"/>
  <c r="G9" i="1" s="1"/>
  <c r="D59" i="1"/>
  <c r="G22" i="1" s="1"/>
  <c r="D6" i="1" l="1"/>
  <c r="G5" i="1"/>
  <c r="H5" i="1" s="1"/>
  <c r="F6" i="1"/>
  <c r="G4" i="1"/>
  <c r="H4" i="1" s="1"/>
  <c r="H6" i="1" s="1"/>
  <c r="F53" i="1"/>
  <c r="G10" i="1"/>
  <c r="G45" i="1"/>
  <c r="E32" i="1"/>
  <c r="E40" i="1"/>
  <c r="G44" i="1"/>
  <c r="G20" i="1"/>
  <c r="E14" i="1"/>
  <c r="E15" i="1"/>
  <c r="E50" i="1"/>
  <c r="G27" i="1"/>
  <c r="G28" i="1"/>
  <c r="E38" i="1"/>
  <c r="E33" i="1"/>
  <c r="G21" i="1"/>
  <c r="E16" i="1"/>
  <c r="G46" i="1"/>
  <c r="E39" i="1"/>
  <c r="E34" i="1"/>
  <c r="G26" i="1"/>
  <c r="G47" i="1" l="1"/>
  <c r="B45" i="1"/>
  <c r="B46" i="1"/>
  <c r="B44" i="1"/>
  <c r="B27" i="1"/>
  <c r="B28" i="1"/>
  <c r="B26" i="1"/>
  <c r="B21" i="1"/>
  <c r="B22" i="1"/>
  <c r="B20" i="1"/>
  <c r="C50" i="1" l="1"/>
  <c r="D50" i="1" l="1"/>
  <c r="F50" i="1" l="1"/>
  <c r="D27" i="1"/>
  <c r="D28" i="1"/>
  <c r="D22" i="1"/>
  <c r="D21" i="1"/>
  <c r="D20" i="1"/>
  <c r="D26" i="1"/>
  <c r="D46" i="1"/>
  <c r="D45" i="1"/>
  <c r="D44" i="1"/>
  <c r="B29" i="1"/>
  <c r="B23" i="1"/>
  <c r="F20" i="1" l="1"/>
  <c r="B47" i="1"/>
  <c r="B11" i="1"/>
  <c r="D47" i="1"/>
  <c r="F46" i="1"/>
  <c r="F45" i="1"/>
  <c r="F44" i="1"/>
  <c r="B39" i="1"/>
  <c r="D39" i="1" s="1"/>
  <c r="B40" i="1"/>
  <c r="D40" i="1" s="1"/>
  <c r="B38" i="1"/>
  <c r="D38" i="1" s="1"/>
  <c r="H38" i="1" s="1"/>
  <c r="B33" i="1"/>
  <c r="B34" i="1"/>
  <c r="D34" i="1" s="1"/>
  <c r="B32" i="1"/>
  <c r="D32" i="1" s="1"/>
  <c r="D29" i="1"/>
  <c r="F28" i="1"/>
  <c r="F27" i="1"/>
  <c r="F26" i="1"/>
  <c r="D23" i="1"/>
  <c r="F22" i="1"/>
  <c r="F21" i="1"/>
  <c r="D15" i="1"/>
  <c r="D16" i="1"/>
  <c r="D14" i="1"/>
  <c r="B17" i="1"/>
  <c r="D10" i="1"/>
  <c r="D9" i="1"/>
  <c r="F9" i="1" s="1"/>
  <c r="H20" i="1" l="1"/>
  <c r="F40" i="1"/>
  <c r="H40" i="1"/>
  <c r="H46" i="1"/>
  <c r="F15" i="1"/>
  <c r="H22" i="1"/>
  <c r="H28" i="1"/>
  <c r="F39" i="1"/>
  <c r="H39" i="1"/>
  <c r="F16" i="1"/>
  <c r="F34" i="1"/>
  <c r="H34" i="1"/>
  <c r="H26" i="1"/>
  <c r="F32" i="1"/>
  <c r="H32" i="1"/>
  <c r="H45" i="1"/>
  <c r="D17" i="1"/>
  <c r="D11" i="1"/>
  <c r="B35" i="1"/>
  <c r="D33" i="1"/>
  <c r="F47" i="1"/>
  <c r="H44" i="1"/>
  <c r="B41" i="1"/>
  <c r="D41" i="1"/>
  <c r="F38" i="1"/>
  <c r="F29" i="1"/>
  <c r="H27" i="1"/>
  <c r="F23" i="1"/>
  <c r="H21" i="1"/>
  <c r="F14" i="1"/>
  <c r="F10" i="1"/>
  <c r="H9" i="1"/>
  <c r="H23" i="1" l="1"/>
  <c r="D35" i="1"/>
  <c r="H33" i="1"/>
  <c r="H35" i="1" s="1"/>
  <c r="F17" i="1"/>
  <c r="H47" i="1"/>
  <c r="H41" i="1"/>
  <c r="F41" i="1"/>
  <c r="H10" i="1"/>
  <c r="H11" i="1" s="1"/>
  <c r="H29" i="1"/>
  <c r="F33" i="1"/>
  <c r="F35" i="1" s="1"/>
  <c r="F11" i="1"/>
  <c r="E56" i="1" l="1"/>
</calcChain>
</file>

<file path=xl/sharedStrings.xml><?xml version="1.0" encoding="utf-8"?>
<sst xmlns="http://schemas.openxmlformats.org/spreadsheetml/2006/main" count="121" uniqueCount="41">
  <si>
    <t>2137-0612 Calculations</t>
  </si>
  <si>
    <t>New Security Plan</t>
  </si>
  <si>
    <t>Number of Companies</t>
  </si>
  <si>
    <t>Number of Locations per Company</t>
  </si>
  <si>
    <t>Total Number of New Plans</t>
  </si>
  <si>
    <t>Hours per Response</t>
  </si>
  <si>
    <t>Total Burden Hours</t>
  </si>
  <si>
    <t>Salary Cost per Hour</t>
  </si>
  <si>
    <t>Total Salary Cost</t>
  </si>
  <si>
    <t>Burden Cost per Hour</t>
  </si>
  <si>
    <t>Total Burden Cost</t>
  </si>
  <si>
    <t>Large Companies</t>
  </si>
  <si>
    <t>Small Companies</t>
  </si>
  <si>
    <t>Total</t>
  </si>
  <si>
    <t>Updating Security Plan (per year)</t>
  </si>
  <si>
    <t>Compilation of Commodity Data - 172.820(b)</t>
  </si>
  <si>
    <t>Number of Railroads</t>
  </si>
  <si>
    <t>Burden Hours per Railroad</t>
  </si>
  <si>
    <t>Class I Railroads</t>
  </si>
  <si>
    <t>Class II Railroads</t>
  </si>
  <si>
    <t>Class III Railroads</t>
  </si>
  <si>
    <t>Primary Route Analysis - 172.820(c)</t>
  </si>
  <si>
    <t>Number of Routes per Railroad</t>
  </si>
  <si>
    <t>Number of Routes</t>
  </si>
  <si>
    <t>Burden Hours per Route</t>
  </si>
  <si>
    <t>Alternate Route Analysis - 172.820(d)</t>
  </si>
  <si>
    <t>Route Selection - 172.820(e); Completion of Route Analysis - 172.820(f)</t>
  </si>
  <si>
    <t>Storage, Delays in transit, and Notification - 172.820(h)</t>
  </si>
  <si>
    <t>Notifying a Consignee in the Event of Significant Delay - 172.820(h)(5)</t>
  </si>
  <si>
    <t>Number of Notifications</t>
  </si>
  <si>
    <t>Burden Hours per Notification</t>
  </si>
  <si>
    <t>Inspection - 1782.802(d); 172.820(i)</t>
  </si>
  <si>
    <t>Total Number of Respondents</t>
  </si>
  <si>
    <t>Total Number of Annual Responses</t>
  </si>
  <si>
    <t>Total Annual Burden Hours</t>
  </si>
  <si>
    <t>Total Annual Salary Costs</t>
  </si>
  <si>
    <t>Number of Reponses</t>
  </si>
  <si>
    <t>Occupation labor rates based on 2023 Occupational and Employment Statistics Survey (OES) for “Transportation, Storage, and Distribution Managers (11-3071)” in the Transportation and Warehousing industry. https://www.bls.gov/oes/current/oes113071.htm The hourly mean wage for this occupation ($49.67) is adjusted to reflect the total costs of employee compensation based on the BLS Employer Costs for Employee Compensation Summary, which indicates that wages for civilian workers are 68.3 percent of total compensation (total wage = wage rate/wage % of total compensation).</t>
  </si>
  <si>
    <t>Burden Cost</t>
  </si>
  <si>
    <t>Remediation or mitigation measures and certify that no alternative route exists: Number of Railroads</t>
  </si>
  <si>
    <t xml:space="preserve">Occupation labor rates based on 2023 Occupational and Employment Statistics Survey (OES) for “Office Clerks, General (43-9061).” https://www.bls.gov/oes/current/oes439061.htm The hourly mean wage for this occupation ($20.94) is adjusted to reflect the total costs of employee compensation based on the BLS Employer Costs for Employee Compensation Summary, which indicates that wages for civilian workers are 68.3 percent of total compensation (total wage = wage rate/wage % of total compensation).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</si>
</sst>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quot;$&quot;#,##0.00"/>
    <numFmt numFmtId="165" formatCode="&quot;$&quot;#,##0"/>
    <numFmt numFmtId="166" formatCode="#,##0.000"/>
  </numFmts>
  <fonts count="7" x14ac:knownFonts="1">
    <font>
      <sz val="11"/>
      <color theme="1"/>
      <name val="Calibri"/>
      <family val="2"/>
      <scheme val="minor"/>
    </font>
    <font>
      <b/>
      <u/>
      <sz val="12"/>
      <color theme="1"/>
      <name val="Times New Roman"/>
      <family val="1"/>
    </font>
    <font>
      <sz val="11"/>
      <color theme="1"/>
      <name val="Times New Roman"/>
      <family val="1"/>
    </font>
    <font>
      <b/>
      <u/>
      <sz val="11"/>
      <color theme="1"/>
      <name val="Times New Roman"/>
      <family val="1"/>
    </font>
    <font>
      <u/>
      <sz val="11"/>
      <color theme="1"/>
      <name val="Times New Roman"/>
      <family val="1"/>
    </font>
    <font>
      <b/>
      <sz val="11"/>
      <color theme="1"/>
      <name val="Times New Roman"/>
      <family val="1"/>
    </font>
    <font>
      <sz val="12"/>
      <color rgb="FF000000"/>
      <name val="Times New Roman"/>
      <family val="1"/>
    </font>
  </fonts>
  <fills count="3">
    <fill>
      <patternFill patternType="none"/>
    </fill>
    <fill>
      <patternFill patternType="gray125"/>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43">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0" borderId="1" xfId="0" applyFont="1" applyBorder="1" applyAlignment="1">
      <alignment horizontal="left" wrapText="1"/>
    </xf>
    <xf numFmtId="0" fontId="4" fillId="0" borderId="1" xfId="0" applyFont="1" applyBorder="1" applyAlignment="1">
      <alignment horizontal="center" wrapText="1"/>
    </xf>
    <xf numFmtId="0" fontId="2" fillId="0" borderId="1" xfId="0" applyFont="1" applyBorder="1" applyAlignment="1">
      <alignment horizontal="left" wrapText="1"/>
    </xf>
    <xf numFmtId="3" fontId="2" fillId="0" borderId="1" xfId="0" applyNumberFormat="1" applyFont="1" applyBorder="1" applyAlignment="1">
      <alignment horizontal="left" wrapText="1"/>
    </xf>
    <xf numFmtId="164" fontId="2" fillId="0" borderId="1" xfId="0" applyNumberFormat="1" applyFont="1" applyBorder="1" applyAlignment="1">
      <alignment horizontal="left" wrapText="1"/>
    </xf>
    <xf numFmtId="165" fontId="2" fillId="0" borderId="1" xfId="0" applyNumberFormat="1" applyFont="1" applyBorder="1" applyAlignment="1">
      <alignment horizontal="left" wrapText="1"/>
    </xf>
    <xf numFmtId="0" fontId="5" fillId="0" borderId="1" xfId="0" applyFont="1" applyBorder="1" applyAlignment="1">
      <alignment horizontal="left" wrapText="1"/>
    </xf>
    <xf numFmtId="3" fontId="5" fillId="0" borderId="1" xfId="0" applyNumberFormat="1" applyFont="1" applyBorder="1" applyAlignment="1">
      <alignment horizontal="left" wrapText="1"/>
    </xf>
    <xf numFmtId="164" fontId="5" fillId="0" borderId="1" xfId="0" applyNumberFormat="1" applyFont="1" applyBorder="1" applyAlignment="1">
      <alignment horizontal="left" wrapText="1"/>
    </xf>
    <xf numFmtId="0" fontId="5" fillId="0" borderId="0" xfId="0" applyFont="1" applyAlignment="1">
      <alignment horizontal="left" wrapText="1"/>
    </xf>
    <xf numFmtId="3" fontId="2" fillId="0" borderId="0" xfId="0" applyNumberFormat="1" applyFont="1" applyAlignment="1">
      <alignment horizontal="left" wrapText="1"/>
    </xf>
    <xf numFmtId="164" fontId="2" fillId="0" borderId="0" xfId="0" applyNumberFormat="1" applyFont="1" applyAlignment="1">
      <alignment horizontal="left" wrapText="1"/>
    </xf>
    <xf numFmtId="165" fontId="5" fillId="0" borderId="1" xfId="0" applyNumberFormat="1" applyFont="1" applyBorder="1" applyAlignment="1">
      <alignment horizontal="left" wrapText="1"/>
    </xf>
    <xf numFmtId="0" fontId="3" fillId="0" borderId="1" xfId="0" applyFont="1" applyFill="1" applyBorder="1" applyAlignment="1">
      <alignment horizontal="left" wrapText="1"/>
    </xf>
    <xf numFmtId="0" fontId="2" fillId="0" borderId="0" xfId="0" applyFont="1" applyBorder="1" applyAlignment="1">
      <alignment horizontal="left" wrapText="1"/>
    </xf>
    <xf numFmtId="3" fontId="2" fillId="0" borderId="0" xfId="0" applyNumberFormat="1" applyFont="1" applyBorder="1" applyAlignment="1">
      <alignment horizontal="left" wrapText="1"/>
    </xf>
    <xf numFmtId="164" fontId="2" fillId="0" borderId="0" xfId="0" applyNumberFormat="1" applyFont="1" applyBorder="1" applyAlignment="1">
      <alignment horizontal="left" wrapText="1"/>
    </xf>
    <xf numFmtId="2" fontId="2" fillId="0" borderId="1" xfId="0" applyNumberFormat="1" applyFont="1" applyBorder="1" applyAlignment="1">
      <alignment horizontal="left" wrapText="1"/>
    </xf>
    <xf numFmtId="0" fontId="3" fillId="0" borderId="1" xfId="0" applyFont="1" applyBorder="1" applyAlignment="1">
      <alignment horizontal="center" wrapText="1"/>
    </xf>
    <xf numFmtId="3" fontId="2" fillId="0" borderId="1" xfId="0" applyNumberFormat="1" applyFont="1" applyFill="1" applyBorder="1" applyAlignment="1">
      <alignment horizontal="left" wrapText="1"/>
    </xf>
    <xf numFmtId="0" fontId="5" fillId="0" borderId="0" xfId="0" applyFont="1" applyBorder="1" applyAlignment="1">
      <alignment horizontal="left" wrapText="1"/>
    </xf>
    <xf numFmtId="3" fontId="5" fillId="0" borderId="0" xfId="0" applyNumberFormat="1" applyFont="1" applyBorder="1" applyAlignment="1">
      <alignment horizontal="left" wrapText="1"/>
    </xf>
    <xf numFmtId="164" fontId="5" fillId="0" borderId="0" xfId="0" applyNumberFormat="1" applyFont="1" applyBorder="1" applyAlignment="1">
      <alignment horizontal="left" wrapText="1"/>
    </xf>
    <xf numFmtId="165" fontId="2" fillId="0" borderId="0" xfId="0" applyNumberFormat="1" applyFont="1" applyBorder="1" applyAlignment="1">
      <alignment horizontal="left" wrapText="1"/>
    </xf>
    <xf numFmtId="166" fontId="2" fillId="0" borderId="1" xfId="0" applyNumberFormat="1" applyFont="1" applyFill="1" applyBorder="1" applyAlignment="1">
      <alignment horizontal="left" wrapText="1"/>
    </xf>
    <xf numFmtId="0" fontId="6" fillId="0" borderId="1" xfId="0" applyFont="1" applyBorder="1" applyAlignment="1">
      <alignment horizontal="left" wrapText="1"/>
    </xf>
    <xf numFmtId="8" fontId="6" fillId="0" borderId="1" xfId="0" applyNumberFormat="1" applyFont="1" applyBorder="1" applyAlignment="1">
      <alignment horizontal="right" wrapText="1"/>
    </xf>
    <xf numFmtId="10" fontId="6" fillId="0" borderId="1" xfId="0" applyNumberFormat="1" applyFont="1" applyBorder="1" applyAlignment="1">
      <alignment horizontal="right" wrapText="1"/>
    </xf>
    <xf numFmtId="8" fontId="6" fillId="2" borderId="1" xfId="0" applyNumberFormat="1" applyFont="1" applyFill="1" applyBorder="1" applyAlignment="1">
      <alignment horizontal="right" wrapText="1"/>
    </xf>
    <xf numFmtId="0" fontId="6" fillId="2" borderId="1" xfId="0" applyFont="1" applyFill="1" applyBorder="1" applyAlignment="1">
      <alignment wrapText="1"/>
    </xf>
    <xf numFmtId="10" fontId="6" fillId="0" borderId="1" xfId="0" applyNumberFormat="1" applyFont="1" applyBorder="1"/>
    <xf numFmtId="8" fontId="6" fillId="0" borderId="1" xfId="0" applyNumberFormat="1" applyFont="1" applyBorder="1"/>
    <xf numFmtId="3" fontId="2" fillId="0" borderId="0" xfId="0" applyNumberFormat="1" applyFont="1" applyFill="1" applyBorder="1" applyAlignment="1">
      <alignment horizontal="left" wrapText="1"/>
    </xf>
    <xf numFmtId="0" fontId="3" fillId="0" borderId="0" xfId="0" applyFont="1" applyAlignment="1">
      <alignment horizontal="left" wrapText="1"/>
    </xf>
    <xf numFmtId="0" fontId="4" fillId="0" borderId="2" xfId="0" applyFont="1" applyBorder="1" applyAlignment="1">
      <alignment horizontal="center" wrapText="1"/>
    </xf>
    <xf numFmtId="164" fontId="2" fillId="0" borderId="2" xfId="0" applyNumberFormat="1" applyFont="1" applyBorder="1" applyAlignment="1">
      <alignment horizontal="left" wrapText="1"/>
    </xf>
    <xf numFmtId="0" fontId="4" fillId="0" borderId="3" xfId="0" applyFont="1" applyBorder="1" applyAlignment="1">
      <alignment horizontal="center" wrapText="1"/>
    </xf>
    <xf numFmtId="165" fontId="5" fillId="0" borderId="3" xfId="0" applyNumberFormat="1" applyFont="1" applyBorder="1" applyAlignment="1">
      <alignment horizontal="left" wrapText="1"/>
    </xf>
    <xf numFmtId="0" fontId="2" fillId="0" borderId="3" xfId="0" applyFont="1" applyBorder="1" applyAlignment="1">
      <alignment horizontal="left" wrapText="1"/>
    </xf>
    <xf numFmtId="165" fontId="2" fillId="0" borderId="3" xfId="0" applyNumberFormat="1"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9"/>
  <sheetViews>
    <sheetView tabSelected="1" topLeftCell="A26" zoomScale="90" zoomScaleNormal="90" workbookViewId="0">
      <selection activeCell="C58" sqref="C58"/>
    </sheetView>
  </sheetViews>
  <sheetFormatPr defaultColWidth="9.1796875" defaultRowHeight="14" x14ac:dyDescent="0.3"/>
  <cols>
    <col min="1" max="1" width="35.1796875" style="2" customWidth="1"/>
    <col min="2" max="2" width="16.81640625" style="2" customWidth="1"/>
    <col min="3" max="3" width="21.453125" style="2" customWidth="1"/>
    <col min="4" max="4" width="17.453125" style="2" customWidth="1"/>
    <col min="5" max="5" width="16.54296875" style="2" customWidth="1"/>
    <col min="6" max="6" width="16.81640625" style="2" customWidth="1"/>
    <col min="7" max="8" width="16.54296875" style="2" customWidth="1"/>
    <col min="9" max="9" width="15.453125" style="2" customWidth="1"/>
    <col min="10" max="10" width="12" style="2" bestFit="1" customWidth="1"/>
    <col min="11" max="16384" width="9.1796875" style="2"/>
  </cols>
  <sheetData>
    <row r="1" spans="1:9" ht="15" x14ac:dyDescent="0.3">
      <c r="A1" s="1" t="s">
        <v>0</v>
      </c>
    </row>
    <row r="3" spans="1:9" ht="28" x14ac:dyDescent="0.3">
      <c r="A3" s="3" t="s">
        <v>1</v>
      </c>
      <c r="B3" s="4" t="s">
        <v>2</v>
      </c>
      <c r="C3" s="4" t="s">
        <v>3</v>
      </c>
      <c r="D3" s="4" t="s">
        <v>4</v>
      </c>
      <c r="E3" s="4" t="s">
        <v>5</v>
      </c>
      <c r="F3" s="4" t="s">
        <v>6</v>
      </c>
      <c r="G3" s="4" t="s">
        <v>7</v>
      </c>
      <c r="H3" s="4" t="s">
        <v>8</v>
      </c>
      <c r="I3" s="37" t="s">
        <v>38</v>
      </c>
    </row>
    <row r="4" spans="1:9" x14ac:dyDescent="0.3">
      <c r="A4" s="5" t="s">
        <v>11</v>
      </c>
      <c r="B4" s="6">
        <v>30</v>
      </c>
      <c r="C4" s="6">
        <v>3</v>
      </c>
      <c r="D4" s="6">
        <f>B4*C4</f>
        <v>90</v>
      </c>
      <c r="E4" s="6">
        <v>50</v>
      </c>
      <c r="F4" s="6">
        <f>D4*E4</f>
        <v>4500</v>
      </c>
      <c r="G4" s="7">
        <f>$D$58</f>
        <v>30.658857979502194</v>
      </c>
      <c r="H4" s="8">
        <f>F4*G4</f>
        <v>137964.86090775987</v>
      </c>
      <c r="I4" s="7">
        <v>0</v>
      </c>
    </row>
    <row r="5" spans="1:9" x14ac:dyDescent="0.3">
      <c r="A5" s="5" t="s">
        <v>12</v>
      </c>
      <c r="B5" s="6">
        <v>170</v>
      </c>
      <c r="C5" s="6">
        <v>1</v>
      </c>
      <c r="D5" s="6">
        <f>B5*C5</f>
        <v>170</v>
      </c>
      <c r="E5" s="6">
        <v>25</v>
      </c>
      <c r="F5" s="6">
        <f>D5*E5</f>
        <v>4250</v>
      </c>
      <c r="G5" s="7">
        <f>$D$58</f>
        <v>30.658857979502194</v>
      </c>
      <c r="H5" s="8">
        <f>F5*G5</f>
        <v>130300.14641288432</v>
      </c>
      <c r="I5" s="7">
        <v>0</v>
      </c>
    </row>
    <row r="6" spans="1:9" s="12" customFormat="1" x14ac:dyDescent="0.3">
      <c r="A6" s="9" t="s">
        <v>13</v>
      </c>
      <c r="B6" s="10">
        <f>B4+B5</f>
        <v>200</v>
      </c>
      <c r="C6" s="10"/>
      <c r="D6" s="10">
        <f>SUM(D4:D5)</f>
        <v>260</v>
      </c>
      <c r="E6" s="10"/>
      <c r="F6" s="10">
        <f>SUM(F4:F5)</f>
        <v>8750</v>
      </c>
      <c r="G6" s="11"/>
      <c r="H6" s="8">
        <f>SUM(H4:H5)</f>
        <v>268265.00732064422</v>
      </c>
      <c r="I6" s="9"/>
    </row>
    <row r="7" spans="1:9" x14ac:dyDescent="0.3">
      <c r="D7" s="13"/>
      <c r="E7" s="13"/>
      <c r="F7" s="13"/>
      <c r="G7" s="14"/>
      <c r="H7" s="14"/>
      <c r="I7" s="14"/>
    </row>
    <row r="8" spans="1:9" ht="28" x14ac:dyDescent="0.3">
      <c r="A8" s="3" t="s">
        <v>14</v>
      </c>
      <c r="B8" s="4" t="s">
        <v>2</v>
      </c>
      <c r="C8" s="4" t="s">
        <v>3</v>
      </c>
      <c r="D8" s="4" t="s">
        <v>4</v>
      </c>
      <c r="E8" s="4" t="s">
        <v>5</v>
      </c>
      <c r="F8" s="4" t="s">
        <v>6</v>
      </c>
      <c r="G8" s="4" t="s">
        <v>7</v>
      </c>
      <c r="H8" s="4" t="s">
        <v>8</v>
      </c>
      <c r="I8" s="4" t="s">
        <v>38</v>
      </c>
    </row>
    <row r="9" spans="1:9" x14ac:dyDescent="0.3">
      <c r="A9" s="5" t="s">
        <v>11</v>
      </c>
      <c r="B9" s="6">
        <v>6300</v>
      </c>
      <c r="C9" s="6">
        <v>3</v>
      </c>
      <c r="D9" s="6">
        <f>B9*C9</f>
        <v>18900</v>
      </c>
      <c r="E9" s="22">
        <v>9.9999900000000004</v>
      </c>
      <c r="F9" s="6">
        <f>D9*E9</f>
        <v>188999.81100000002</v>
      </c>
      <c r="G9" s="7">
        <f>$D$58</f>
        <v>30.658857979502194</v>
      </c>
      <c r="H9" s="8">
        <f>F9*G9</f>
        <v>5794518.3636017572</v>
      </c>
      <c r="I9" s="7">
        <v>0</v>
      </c>
    </row>
    <row r="10" spans="1:9" x14ac:dyDescent="0.3">
      <c r="A10" s="5" t="s">
        <v>12</v>
      </c>
      <c r="B10" s="6">
        <v>35700</v>
      </c>
      <c r="C10" s="6">
        <v>1</v>
      </c>
      <c r="D10" s="6">
        <f>B10*C10</f>
        <v>35700</v>
      </c>
      <c r="E10" s="22">
        <v>4.9999799999999999</v>
      </c>
      <c r="F10" s="6">
        <f>D10*E10</f>
        <v>178499.28599999999</v>
      </c>
      <c r="G10" s="7">
        <f>$D$58</f>
        <v>30.658857979502194</v>
      </c>
      <c r="H10" s="8">
        <f>F10*G10</f>
        <v>5472584.2589165438</v>
      </c>
      <c r="I10" s="7">
        <v>0</v>
      </c>
    </row>
    <row r="11" spans="1:9" x14ac:dyDescent="0.3">
      <c r="A11" s="9" t="s">
        <v>13</v>
      </c>
      <c r="B11" s="10">
        <f>B9+B10</f>
        <v>42000</v>
      </c>
      <c r="C11" s="10"/>
      <c r="D11" s="10">
        <f>SUM(D9:D10)</f>
        <v>54600</v>
      </c>
      <c r="E11" s="10"/>
      <c r="F11" s="10">
        <f>SUM(F9:F10)</f>
        <v>367499.09700000001</v>
      </c>
      <c r="G11" s="11"/>
      <c r="H11" s="8">
        <f>SUM(H9:H10)</f>
        <v>11267102.622518301</v>
      </c>
      <c r="I11" s="9"/>
    </row>
    <row r="13" spans="1:9" ht="28" x14ac:dyDescent="0.3">
      <c r="A13" s="16" t="s">
        <v>15</v>
      </c>
      <c r="B13" s="4" t="s">
        <v>16</v>
      </c>
      <c r="C13" s="4" t="s">
        <v>17</v>
      </c>
      <c r="D13" s="4" t="s">
        <v>6</v>
      </c>
      <c r="E13" s="4" t="s">
        <v>7</v>
      </c>
      <c r="F13" s="4" t="s">
        <v>8</v>
      </c>
      <c r="G13" s="4" t="s">
        <v>10</v>
      </c>
      <c r="H13" s="39"/>
    </row>
    <row r="14" spans="1:9" x14ac:dyDescent="0.3">
      <c r="A14" s="5" t="s">
        <v>18</v>
      </c>
      <c r="B14" s="6">
        <v>7</v>
      </c>
      <c r="C14" s="6">
        <v>40</v>
      </c>
      <c r="D14" s="6">
        <f>B14*C14</f>
        <v>280</v>
      </c>
      <c r="E14" s="7">
        <f>$D$59</f>
        <v>78.755490483162518</v>
      </c>
      <c r="F14" s="8">
        <f>D14*E14</f>
        <v>22051.537335285506</v>
      </c>
      <c r="G14" s="7">
        <v>0</v>
      </c>
      <c r="H14" s="42"/>
    </row>
    <row r="15" spans="1:9" x14ac:dyDescent="0.3">
      <c r="A15" s="5" t="s">
        <v>19</v>
      </c>
      <c r="B15" s="6">
        <v>32</v>
      </c>
      <c r="C15" s="6">
        <v>40</v>
      </c>
      <c r="D15" s="6">
        <f>B15*C15</f>
        <v>1280</v>
      </c>
      <c r="E15" s="7">
        <f>$D$59</f>
        <v>78.755490483162518</v>
      </c>
      <c r="F15" s="8">
        <f>D15*E15</f>
        <v>100807.02781844803</v>
      </c>
      <c r="G15" s="7">
        <v>0</v>
      </c>
      <c r="H15" s="42"/>
    </row>
    <row r="16" spans="1:9" x14ac:dyDescent="0.3">
      <c r="A16" s="5" t="s">
        <v>20</v>
      </c>
      <c r="B16" s="6">
        <v>100</v>
      </c>
      <c r="C16" s="6">
        <v>40</v>
      </c>
      <c r="D16" s="6">
        <f>B16*C16</f>
        <v>4000</v>
      </c>
      <c r="E16" s="7">
        <f>$D$59</f>
        <v>78.755490483162518</v>
      </c>
      <c r="F16" s="8">
        <f>D16*E16</f>
        <v>315021.96193265007</v>
      </c>
      <c r="G16" s="7">
        <v>0</v>
      </c>
      <c r="H16" s="42"/>
    </row>
    <row r="17" spans="1:12" x14ac:dyDescent="0.3">
      <c r="A17" s="9" t="s">
        <v>13</v>
      </c>
      <c r="B17" s="10">
        <f>SUM(B14:B16)</f>
        <v>139</v>
      </c>
      <c r="C17" s="10"/>
      <c r="D17" s="10">
        <f>SUM(D14:D16)</f>
        <v>5560</v>
      </c>
      <c r="E17" s="11"/>
      <c r="F17" s="8">
        <f>SUM(F14:F16)</f>
        <v>437880.5270863836</v>
      </c>
      <c r="G17" s="5"/>
      <c r="H17" s="40"/>
    </row>
    <row r="19" spans="1:12" ht="28" x14ac:dyDescent="0.3">
      <c r="A19" s="3" t="s">
        <v>21</v>
      </c>
      <c r="B19" s="4" t="s">
        <v>16</v>
      </c>
      <c r="C19" s="4" t="s">
        <v>22</v>
      </c>
      <c r="D19" s="4" t="s">
        <v>23</v>
      </c>
      <c r="E19" s="4" t="s">
        <v>24</v>
      </c>
      <c r="F19" s="4" t="s">
        <v>6</v>
      </c>
      <c r="G19" s="4" t="s">
        <v>7</v>
      </c>
      <c r="H19" s="4" t="s">
        <v>8</v>
      </c>
      <c r="I19" s="4" t="s">
        <v>38</v>
      </c>
    </row>
    <row r="20" spans="1:12" x14ac:dyDescent="0.3">
      <c r="A20" s="5" t="s">
        <v>18</v>
      </c>
      <c r="B20" s="6">
        <f>B14</f>
        <v>7</v>
      </c>
      <c r="C20" s="5">
        <v>8.57</v>
      </c>
      <c r="D20" s="6">
        <f>ROUND(B20*C20, 0)</f>
        <v>60</v>
      </c>
      <c r="E20" s="6">
        <v>80</v>
      </c>
      <c r="F20" s="6">
        <f>D20*E20</f>
        <v>4800</v>
      </c>
      <c r="G20" s="7">
        <f>$D$59</f>
        <v>78.755490483162518</v>
      </c>
      <c r="H20" s="8">
        <f>F20*G20</f>
        <v>378026.35431918007</v>
      </c>
      <c r="I20" s="7">
        <v>0</v>
      </c>
    </row>
    <row r="21" spans="1:12" x14ac:dyDescent="0.3">
      <c r="A21" s="5" t="s">
        <v>19</v>
      </c>
      <c r="B21" s="6">
        <f t="shared" ref="B21:B22" si="0">B15</f>
        <v>32</v>
      </c>
      <c r="C21" s="5">
        <v>4</v>
      </c>
      <c r="D21" s="6">
        <f>B21*C21</f>
        <v>128</v>
      </c>
      <c r="E21" s="6">
        <v>80</v>
      </c>
      <c r="F21" s="6">
        <f>D21*E21</f>
        <v>10240</v>
      </c>
      <c r="G21" s="7">
        <f>$D$59</f>
        <v>78.755490483162518</v>
      </c>
      <c r="H21" s="8">
        <f>F21*G21</f>
        <v>806456.22254758421</v>
      </c>
      <c r="I21" s="7">
        <v>0</v>
      </c>
    </row>
    <row r="22" spans="1:12" x14ac:dyDescent="0.3">
      <c r="A22" s="5" t="s">
        <v>20</v>
      </c>
      <c r="B22" s="6">
        <f t="shared" si="0"/>
        <v>100</v>
      </c>
      <c r="C22" s="5">
        <v>2</v>
      </c>
      <c r="D22" s="6">
        <f>B22*C22</f>
        <v>200</v>
      </c>
      <c r="E22" s="6">
        <v>40</v>
      </c>
      <c r="F22" s="6">
        <f>D22*E22</f>
        <v>8000</v>
      </c>
      <c r="G22" s="7">
        <f>$D$59</f>
        <v>78.755490483162518</v>
      </c>
      <c r="H22" s="8">
        <f>F22*G22</f>
        <v>630043.92386530014</v>
      </c>
      <c r="I22" s="7">
        <v>0</v>
      </c>
    </row>
    <row r="23" spans="1:12" x14ac:dyDescent="0.3">
      <c r="A23" s="9" t="s">
        <v>13</v>
      </c>
      <c r="B23" s="10">
        <f>SUM(B20:B22)</f>
        <v>139</v>
      </c>
      <c r="C23" s="5"/>
      <c r="D23" s="10">
        <f>SUM(D20:D22)</f>
        <v>388</v>
      </c>
      <c r="E23" s="10"/>
      <c r="F23" s="10">
        <f>SUM(F20:F22)</f>
        <v>23040</v>
      </c>
      <c r="G23" s="11"/>
      <c r="H23" s="8">
        <f>SUM(H20:H22)</f>
        <v>1814526.5007320645</v>
      </c>
      <c r="I23" s="5"/>
    </row>
    <row r="24" spans="1:12" x14ac:dyDescent="0.3">
      <c r="A24" s="17"/>
      <c r="B24" s="17"/>
      <c r="C24" s="17"/>
      <c r="D24" s="18"/>
      <c r="E24" s="18"/>
      <c r="G24" s="18"/>
      <c r="H24" s="19"/>
      <c r="I24" s="19"/>
    </row>
    <row r="25" spans="1:12" ht="28" x14ac:dyDescent="0.3">
      <c r="A25" s="3" t="s">
        <v>25</v>
      </c>
      <c r="B25" s="4" t="s">
        <v>16</v>
      </c>
      <c r="C25" s="4" t="s">
        <v>22</v>
      </c>
      <c r="D25" s="4" t="s">
        <v>23</v>
      </c>
      <c r="E25" s="4" t="s">
        <v>24</v>
      </c>
      <c r="F25" s="4" t="s">
        <v>6</v>
      </c>
      <c r="G25" s="4" t="s">
        <v>7</v>
      </c>
      <c r="H25" s="4" t="s">
        <v>8</v>
      </c>
      <c r="I25" s="4" t="s">
        <v>38</v>
      </c>
    </row>
    <row r="26" spans="1:12" x14ac:dyDescent="0.3">
      <c r="A26" s="5" t="s">
        <v>18</v>
      </c>
      <c r="B26" s="6">
        <f>B14</f>
        <v>7</v>
      </c>
      <c r="C26" s="5">
        <v>8.57</v>
      </c>
      <c r="D26" s="6">
        <f>ROUND(B26*C26, 0)</f>
        <v>60</v>
      </c>
      <c r="E26" s="6">
        <v>120</v>
      </c>
      <c r="F26" s="6">
        <f>D26*E26</f>
        <v>7200</v>
      </c>
      <c r="G26" s="7">
        <f>$D$59</f>
        <v>78.755490483162518</v>
      </c>
      <c r="H26" s="8">
        <f>F26*G26</f>
        <v>567039.53147877008</v>
      </c>
      <c r="I26" s="7">
        <v>0</v>
      </c>
    </row>
    <row r="27" spans="1:12" x14ac:dyDescent="0.3">
      <c r="A27" s="5" t="s">
        <v>19</v>
      </c>
      <c r="B27" s="6">
        <f t="shared" ref="B27:B28" si="1">B15</f>
        <v>32</v>
      </c>
      <c r="C27" s="5">
        <v>2.6875</v>
      </c>
      <c r="D27" s="6">
        <f>ROUND(B27*C27, 0)</f>
        <v>86</v>
      </c>
      <c r="E27" s="6">
        <v>120</v>
      </c>
      <c r="F27" s="6">
        <f>D27*E27</f>
        <v>10320</v>
      </c>
      <c r="G27" s="7">
        <f>$D$59</f>
        <v>78.755490483162518</v>
      </c>
      <c r="H27" s="8">
        <f>F27*G27</f>
        <v>812756.66178623715</v>
      </c>
      <c r="I27" s="7">
        <v>0</v>
      </c>
    </row>
    <row r="28" spans="1:12" x14ac:dyDescent="0.3">
      <c r="A28" s="5" t="s">
        <v>20</v>
      </c>
      <c r="B28" s="6">
        <f t="shared" si="1"/>
        <v>100</v>
      </c>
      <c r="C28" s="5">
        <v>0.45</v>
      </c>
      <c r="D28" s="6">
        <f>B28*C28</f>
        <v>45</v>
      </c>
      <c r="E28" s="6">
        <v>40</v>
      </c>
      <c r="F28" s="6">
        <f>D28*E28</f>
        <v>1800</v>
      </c>
      <c r="G28" s="7">
        <f>$D$59</f>
        <v>78.755490483162518</v>
      </c>
      <c r="H28" s="8">
        <f>F28*G28</f>
        <v>141759.88286969252</v>
      </c>
      <c r="I28" s="7">
        <v>0</v>
      </c>
    </row>
    <row r="29" spans="1:12" x14ac:dyDescent="0.3">
      <c r="A29" s="9" t="s">
        <v>13</v>
      </c>
      <c r="B29" s="10">
        <f>SUM(B26:B28)</f>
        <v>139</v>
      </c>
      <c r="C29" s="5"/>
      <c r="D29" s="10">
        <f>SUM(D26:D28)</f>
        <v>191</v>
      </c>
      <c r="E29" s="10"/>
      <c r="F29" s="10">
        <f>SUM(F26:F28)</f>
        <v>19320</v>
      </c>
      <c r="G29" s="11"/>
      <c r="H29" s="8">
        <f>SUM(H26:H28)</f>
        <v>1521556.0761346999</v>
      </c>
      <c r="I29" s="5"/>
    </row>
    <row r="30" spans="1:12" x14ac:dyDescent="0.3">
      <c r="G30" s="13"/>
    </row>
    <row r="31" spans="1:12" ht="42" x14ac:dyDescent="0.3">
      <c r="A31" s="16" t="s">
        <v>26</v>
      </c>
      <c r="B31" s="4" t="s">
        <v>16</v>
      </c>
      <c r="C31" s="4" t="s">
        <v>17</v>
      </c>
      <c r="D31" s="4" t="s">
        <v>6</v>
      </c>
      <c r="E31" s="4" t="s">
        <v>7</v>
      </c>
      <c r="F31" s="4" t="s">
        <v>8</v>
      </c>
      <c r="G31" s="4" t="s">
        <v>9</v>
      </c>
      <c r="H31" s="4" t="s">
        <v>10</v>
      </c>
      <c r="L31" s="13"/>
    </row>
    <row r="32" spans="1:12" x14ac:dyDescent="0.3">
      <c r="A32" s="5" t="s">
        <v>18</v>
      </c>
      <c r="B32" s="6">
        <f>B14</f>
        <v>7</v>
      </c>
      <c r="C32" s="6">
        <v>16</v>
      </c>
      <c r="D32" s="6">
        <f>B32*C32</f>
        <v>112</v>
      </c>
      <c r="E32" s="7">
        <f>$D$59</f>
        <v>78.755490483162518</v>
      </c>
      <c r="F32" s="8">
        <f>D32*E32</f>
        <v>8820.6149341142027</v>
      </c>
      <c r="G32" s="7">
        <v>0</v>
      </c>
      <c r="H32" s="8">
        <f>D32*G32</f>
        <v>0</v>
      </c>
    </row>
    <row r="33" spans="1:10" x14ac:dyDescent="0.3">
      <c r="A33" s="5" t="s">
        <v>19</v>
      </c>
      <c r="B33" s="6">
        <f>B15</f>
        <v>32</v>
      </c>
      <c r="C33" s="6">
        <v>16</v>
      </c>
      <c r="D33" s="6">
        <f>B33*C33</f>
        <v>512</v>
      </c>
      <c r="E33" s="7">
        <f>$D$59</f>
        <v>78.755490483162518</v>
      </c>
      <c r="F33" s="8">
        <f>D33*E33</f>
        <v>40322.811127379209</v>
      </c>
      <c r="G33" s="7">
        <v>0</v>
      </c>
      <c r="H33" s="8">
        <f>D33*G33</f>
        <v>0</v>
      </c>
    </row>
    <row r="34" spans="1:10" x14ac:dyDescent="0.3">
      <c r="A34" s="5" t="s">
        <v>20</v>
      </c>
      <c r="B34" s="6">
        <f>B16</f>
        <v>100</v>
      </c>
      <c r="C34" s="6">
        <v>8</v>
      </c>
      <c r="D34" s="6">
        <f>B34*C34</f>
        <v>800</v>
      </c>
      <c r="E34" s="7">
        <f>$D$59</f>
        <v>78.755490483162518</v>
      </c>
      <c r="F34" s="8">
        <f>D34*E34</f>
        <v>63004.392386530017</v>
      </c>
      <c r="G34" s="7">
        <v>0</v>
      </c>
      <c r="H34" s="8">
        <f>D34*G34</f>
        <v>0</v>
      </c>
    </row>
    <row r="35" spans="1:10" x14ac:dyDescent="0.3">
      <c r="A35" s="9" t="s">
        <v>13</v>
      </c>
      <c r="B35" s="10">
        <f>SUM(B32:B34)</f>
        <v>139</v>
      </c>
      <c r="C35" s="10"/>
      <c r="D35" s="10">
        <f>SUM(D32:D34)</f>
        <v>1424</v>
      </c>
      <c r="E35" s="11"/>
      <c r="F35" s="8">
        <f>SUM(F32:F34)</f>
        <v>112147.81844802343</v>
      </c>
      <c r="G35" s="5"/>
      <c r="H35" s="15">
        <f>SUM(H32:H34)</f>
        <v>0</v>
      </c>
    </row>
    <row r="37" spans="1:10" ht="28" x14ac:dyDescent="0.3">
      <c r="A37" s="3" t="s">
        <v>27</v>
      </c>
      <c r="B37" s="4" t="s">
        <v>16</v>
      </c>
      <c r="C37" s="4" t="s">
        <v>17</v>
      </c>
      <c r="D37" s="4" t="s">
        <v>6</v>
      </c>
      <c r="E37" s="4" t="s">
        <v>7</v>
      </c>
      <c r="F37" s="4" t="s">
        <v>8</v>
      </c>
      <c r="G37" s="4" t="s">
        <v>9</v>
      </c>
      <c r="H37" s="4" t="s">
        <v>10</v>
      </c>
    </row>
    <row r="38" spans="1:10" x14ac:dyDescent="0.3">
      <c r="A38" s="5" t="s">
        <v>18</v>
      </c>
      <c r="B38" s="6">
        <f>B14</f>
        <v>7</v>
      </c>
      <c r="C38" s="6">
        <v>8</v>
      </c>
      <c r="D38" s="6">
        <f>B38*C38</f>
        <v>56</v>
      </c>
      <c r="E38" s="7">
        <f>$D$59</f>
        <v>78.755490483162518</v>
      </c>
      <c r="F38" s="8">
        <f>D38*E38</f>
        <v>4410.3074670571013</v>
      </c>
      <c r="G38" s="7">
        <v>0</v>
      </c>
      <c r="H38" s="8">
        <f>D38*G38</f>
        <v>0</v>
      </c>
    </row>
    <row r="39" spans="1:10" x14ac:dyDescent="0.3">
      <c r="A39" s="5" t="s">
        <v>19</v>
      </c>
      <c r="B39" s="6">
        <f>B15</f>
        <v>32</v>
      </c>
      <c r="C39" s="6">
        <v>8</v>
      </c>
      <c r="D39" s="6">
        <f>B39*C39</f>
        <v>256</v>
      </c>
      <c r="E39" s="7">
        <f>$D$59</f>
        <v>78.755490483162518</v>
      </c>
      <c r="F39" s="8">
        <f>D39*E39</f>
        <v>20161.405563689605</v>
      </c>
      <c r="G39" s="7">
        <v>0</v>
      </c>
      <c r="H39" s="8">
        <f>D39*G39</f>
        <v>0</v>
      </c>
    </row>
    <row r="40" spans="1:10" x14ac:dyDescent="0.3">
      <c r="A40" s="5" t="s">
        <v>20</v>
      </c>
      <c r="B40" s="6">
        <f>B16</f>
        <v>100</v>
      </c>
      <c r="C40" s="6">
        <v>4</v>
      </c>
      <c r="D40" s="6">
        <f>B40*C40</f>
        <v>400</v>
      </c>
      <c r="E40" s="7">
        <f>$D$59</f>
        <v>78.755490483162518</v>
      </c>
      <c r="F40" s="8">
        <f>D40*E40</f>
        <v>31502.196193265008</v>
      </c>
      <c r="G40" s="7">
        <v>0</v>
      </c>
      <c r="H40" s="8">
        <f>D40*G40</f>
        <v>0</v>
      </c>
    </row>
    <row r="41" spans="1:10" x14ac:dyDescent="0.3">
      <c r="A41" s="9" t="s">
        <v>13</v>
      </c>
      <c r="B41" s="10">
        <f>SUM(B38:B40)</f>
        <v>139</v>
      </c>
      <c r="C41" s="10"/>
      <c r="D41" s="10">
        <f>SUM(D38:D40)</f>
        <v>712</v>
      </c>
      <c r="E41" s="11"/>
      <c r="F41" s="8">
        <f>SUM(F38:F40)</f>
        <v>56073.909224011717</v>
      </c>
      <c r="G41" s="5"/>
      <c r="H41" s="15">
        <f>SUM(H38:H40)</f>
        <v>0</v>
      </c>
    </row>
    <row r="43" spans="1:10" ht="28" x14ac:dyDescent="0.3">
      <c r="A43" s="16" t="s">
        <v>28</v>
      </c>
      <c r="B43" s="4" t="s">
        <v>16</v>
      </c>
      <c r="C43" s="4" t="s">
        <v>22</v>
      </c>
      <c r="D43" s="4" t="s">
        <v>29</v>
      </c>
      <c r="E43" s="4" t="s">
        <v>30</v>
      </c>
      <c r="F43" s="4" t="s">
        <v>6</v>
      </c>
      <c r="G43" s="4" t="s">
        <v>7</v>
      </c>
      <c r="H43" s="4" t="s">
        <v>8</v>
      </c>
      <c r="I43" s="4" t="s">
        <v>10</v>
      </c>
    </row>
    <row r="44" spans="1:10" x14ac:dyDescent="0.3">
      <c r="A44" s="5" t="s">
        <v>18</v>
      </c>
      <c r="B44" s="6">
        <f>B14</f>
        <v>7</v>
      </c>
      <c r="C44" s="5">
        <v>1.714</v>
      </c>
      <c r="D44" s="6">
        <f>B44*C44</f>
        <v>11.997999999999999</v>
      </c>
      <c r="E44" s="20">
        <v>0.5</v>
      </c>
      <c r="F44" s="6">
        <f>D44*E44</f>
        <v>5.9989999999999997</v>
      </c>
      <c r="G44" s="7">
        <f>$D$59</f>
        <v>78.755490483162518</v>
      </c>
      <c r="H44" s="8">
        <f>F44*G44</f>
        <v>472.45418740849192</v>
      </c>
      <c r="I44" s="7">
        <v>0</v>
      </c>
    </row>
    <row r="45" spans="1:10" x14ac:dyDescent="0.3">
      <c r="A45" s="5" t="s">
        <v>19</v>
      </c>
      <c r="B45" s="6">
        <f t="shared" ref="B45:B46" si="2">B15</f>
        <v>32</v>
      </c>
      <c r="C45" s="5">
        <v>0.375</v>
      </c>
      <c r="D45" s="6">
        <f>B45*C45</f>
        <v>12</v>
      </c>
      <c r="E45" s="20">
        <v>0.5</v>
      </c>
      <c r="F45" s="6">
        <f>D45*E45</f>
        <v>6</v>
      </c>
      <c r="G45" s="7">
        <f>$D$59</f>
        <v>78.755490483162518</v>
      </c>
      <c r="H45" s="8">
        <f>F45*G45</f>
        <v>472.53294289897508</v>
      </c>
      <c r="I45" s="7">
        <v>0</v>
      </c>
    </row>
    <row r="46" spans="1:10" x14ac:dyDescent="0.3">
      <c r="A46" s="5" t="s">
        <v>20</v>
      </c>
      <c r="B46" s="6">
        <f t="shared" si="2"/>
        <v>100</v>
      </c>
      <c r="C46" s="5">
        <v>0.02</v>
      </c>
      <c r="D46" s="6">
        <f>B46*C46</f>
        <v>2</v>
      </c>
      <c r="E46" s="20">
        <v>0.5</v>
      </c>
      <c r="F46" s="6">
        <f>D46*E46</f>
        <v>1</v>
      </c>
      <c r="G46" s="7">
        <f>$D$59</f>
        <v>78.755490483162518</v>
      </c>
      <c r="H46" s="8">
        <f>F46*G46</f>
        <v>78.755490483162518</v>
      </c>
      <c r="I46" s="7">
        <v>0</v>
      </c>
    </row>
    <row r="47" spans="1:10" x14ac:dyDescent="0.3">
      <c r="A47" s="9" t="s">
        <v>13</v>
      </c>
      <c r="B47" s="10">
        <f>SUM(B44:B46)</f>
        <v>139</v>
      </c>
      <c r="C47" s="5"/>
      <c r="D47" s="10">
        <f>SUM(D44:D46)</f>
        <v>25.997999999999998</v>
      </c>
      <c r="E47" s="10"/>
      <c r="F47" s="10">
        <f>SUM(F44:F46)</f>
        <v>12.998999999999999</v>
      </c>
      <c r="G47" s="11">
        <f>SUM(G44:G46)</f>
        <v>236.26647144948754</v>
      </c>
      <c r="H47" s="8">
        <f>SUM(H44:H46)</f>
        <v>1023.7426207906294</v>
      </c>
      <c r="I47" s="5"/>
    </row>
    <row r="48" spans="1:10" x14ac:dyDescent="0.3">
      <c r="A48" s="23"/>
      <c r="B48" s="24"/>
      <c r="C48" s="17"/>
      <c r="D48" s="24"/>
      <c r="E48" s="24"/>
      <c r="F48" s="24"/>
      <c r="G48" s="25"/>
      <c r="H48" s="19"/>
      <c r="I48" s="26"/>
      <c r="J48" s="26"/>
    </row>
    <row r="49" spans="1:8" ht="28" x14ac:dyDescent="0.3">
      <c r="A49" s="3" t="s">
        <v>31</v>
      </c>
      <c r="B49" s="4" t="s">
        <v>2</v>
      </c>
      <c r="C49" s="4" t="s">
        <v>5</v>
      </c>
      <c r="D49" s="4" t="s">
        <v>6</v>
      </c>
      <c r="E49" s="4" t="s">
        <v>7</v>
      </c>
      <c r="F49" s="4" t="s">
        <v>8</v>
      </c>
      <c r="G49" s="37" t="s">
        <v>10</v>
      </c>
      <c r="H49" s="39"/>
    </row>
    <row r="50" spans="1:8" x14ac:dyDescent="0.3">
      <c r="A50" s="5" t="s">
        <v>11</v>
      </c>
      <c r="B50" s="22">
        <v>100</v>
      </c>
      <c r="C50" s="27">
        <f>0.5/60</f>
        <v>8.3333333333333332E-3</v>
      </c>
      <c r="D50" s="6">
        <f>B50*C50</f>
        <v>0.83333333333333337</v>
      </c>
      <c r="E50" s="7">
        <f>$D$58</f>
        <v>30.658857979502194</v>
      </c>
      <c r="F50" s="8">
        <f>D50*E50</f>
        <v>25.549048316251831</v>
      </c>
      <c r="G50" s="38">
        <v>0</v>
      </c>
      <c r="H50" s="40"/>
    </row>
    <row r="51" spans="1:8" x14ac:dyDescent="0.3">
      <c r="B51" s="35"/>
      <c r="C51" s="18"/>
      <c r="D51" s="18"/>
      <c r="E51" s="26"/>
      <c r="F51" s="26"/>
      <c r="H51" s="41"/>
    </row>
    <row r="52" spans="1:8" ht="42" x14ac:dyDescent="0.3">
      <c r="A52" s="36" t="s">
        <v>39</v>
      </c>
      <c r="B52" s="4" t="s">
        <v>36</v>
      </c>
      <c r="C52" s="4" t="s">
        <v>5</v>
      </c>
      <c r="D52" s="4" t="s">
        <v>6</v>
      </c>
      <c r="E52" s="4" t="s">
        <v>7</v>
      </c>
      <c r="F52" s="4" t="s">
        <v>8</v>
      </c>
      <c r="G52" s="37" t="s">
        <v>10</v>
      </c>
      <c r="H52" s="39"/>
    </row>
    <row r="53" spans="1:8" x14ac:dyDescent="0.3">
      <c r="A53" s="2">
        <v>139</v>
      </c>
      <c r="B53" s="22">
        <v>47</v>
      </c>
      <c r="C53" s="27">
        <v>0.5</v>
      </c>
      <c r="D53" s="6">
        <f>B53*C53</f>
        <v>23.5</v>
      </c>
      <c r="E53" s="7">
        <f>$D$59</f>
        <v>78.755490483162518</v>
      </c>
      <c r="F53" s="8">
        <f>D53*E53</f>
        <v>1850.7540263543192</v>
      </c>
      <c r="G53" s="38">
        <v>0</v>
      </c>
      <c r="H53" s="40"/>
    </row>
    <row r="54" spans="1:8" x14ac:dyDescent="0.3">
      <c r="A54" s="36"/>
      <c r="B54" s="35"/>
      <c r="C54" s="18"/>
      <c r="D54" s="18"/>
      <c r="E54" s="26"/>
      <c r="F54" s="26"/>
    </row>
    <row r="55" spans="1:8" ht="28" x14ac:dyDescent="0.3">
      <c r="A55" s="36"/>
      <c r="B55" s="21" t="s">
        <v>32</v>
      </c>
      <c r="C55" s="21" t="s">
        <v>33</v>
      </c>
      <c r="D55" s="21" t="s">
        <v>34</v>
      </c>
      <c r="E55" s="21" t="s">
        <v>35</v>
      </c>
      <c r="F55" s="21" t="s">
        <v>10</v>
      </c>
    </row>
    <row r="56" spans="1:8" x14ac:dyDescent="0.3">
      <c r="B56" s="22">
        <f>SUM(B6,B11,B17,B23, B29,B35,B41,B47,B50, A53)</f>
        <v>43273</v>
      </c>
      <c r="C56" s="6">
        <f>D6+D11+B17+D23+D29+B35+B41+D47+B50+B53</f>
        <v>56028.998</v>
      </c>
      <c r="D56" s="6">
        <f>F6+F11+D17+F23+F29+D35+D41+F47+D50+D53</f>
        <v>426342.42933333333</v>
      </c>
      <c r="E56" s="8">
        <f>SUM(H6, H11, F17, H23, H29, F35, F41, G47, F50, F53)</f>
        <v>15479665.031010248</v>
      </c>
      <c r="F56" s="8">
        <v>0</v>
      </c>
    </row>
    <row r="58" spans="1:8" ht="232.5" x14ac:dyDescent="0.35">
      <c r="A58" s="28" t="s">
        <v>40</v>
      </c>
      <c r="B58" s="29">
        <v>20.94</v>
      </c>
      <c r="C58" s="30">
        <v>0.68300000000000005</v>
      </c>
      <c r="D58" s="31">
        <f>B58/C58</f>
        <v>30.658857979502194</v>
      </c>
    </row>
    <row r="59" spans="1:8" ht="279" x14ac:dyDescent="0.35">
      <c r="A59" s="32" t="s">
        <v>37</v>
      </c>
      <c r="B59" s="29">
        <v>53.79</v>
      </c>
      <c r="C59" s="33">
        <v>0.68300000000000005</v>
      </c>
      <c r="D59" s="34">
        <f>B59/C59</f>
        <v>78.755490483162518</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B2C590C5B0E548BBB80B30B4757BD0" ma:contentTypeVersion="22" ma:contentTypeDescription="Create a new document." ma:contentTypeScope="" ma:versionID="33b7458d72577c8148bdfdffbd779713">
  <xsd:schema xmlns:xsd="http://www.w3.org/2001/XMLSchema" xmlns:xs="http://www.w3.org/2001/XMLSchema" xmlns:p="http://schemas.microsoft.com/office/2006/metadata/properties" xmlns:ns2="63ed583d-7590-47b9-98bc-2af72f9646ac" xmlns:ns3="b3ce6949-99fe-4549-b75a-2322037c47c1" targetNamespace="http://schemas.microsoft.com/office/2006/metadata/properties" ma:root="true" ma:fieldsID="c7e1d2447c39b66c4b01beef9ff22da9" ns2:_="" ns3:_="">
    <xsd:import namespace="63ed583d-7590-47b9-98bc-2af72f9646ac"/>
    <xsd:import namespace="b3ce6949-99fe-4549-b75a-2322037c47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ed583d-7590-47b9-98bc-2af72f9646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3ce6949-99fe-4549-b75a-2322037c47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33cde4-2013-41d4-a110-f16b355bebe5}" ma:internalName="TaxCatchAll" ma:showField="CatchAllData" ma:web="b3ce6949-99fe-4549-b75a-2322037c4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3ce6949-99fe-4549-b75a-2322037c47c1" xsi:nil="true"/>
    <lcf76f155ced4ddcb4097134ff3c332f xmlns="63ed583d-7590-47b9-98bc-2af72f9646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9B2506-5943-4B26-9D39-241E3DB68DA1}">
  <ds:schemaRefs>
    <ds:schemaRef ds:uri="http://schemas.microsoft.com/sharepoint/v3/contenttype/forms"/>
  </ds:schemaRefs>
</ds:datastoreItem>
</file>

<file path=customXml/itemProps2.xml><?xml version="1.0" encoding="utf-8"?>
<ds:datastoreItem xmlns:ds="http://schemas.openxmlformats.org/officeDocument/2006/customXml" ds:itemID="{9D56E7CD-99D5-4875-AC4A-B6E4281CFE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ed583d-7590-47b9-98bc-2af72f9646ac"/>
    <ds:schemaRef ds:uri="b3ce6949-99fe-4549-b75a-2322037c4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07EE7EE-2B0E-4753-9059-D0713172A7F8}">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b3ce6949-99fe-4549-b75a-2322037c47c1"/>
    <ds:schemaRef ds:uri="63ed583d-7590-47b9-98bc-2af72f9646a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Shelby.Geller</dc:creator>
  <cp:keywords/>
  <dc:description/>
  <cp:lastModifiedBy>Andrews, Steven (PHMSA)</cp:lastModifiedBy>
  <cp:revision/>
  <dcterms:created xsi:type="dcterms:W3CDTF">2017-10-16T16:44:24Z</dcterms:created>
  <dcterms:modified xsi:type="dcterms:W3CDTF">2024-10-30T18:50:29Z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0x010100FEB2C590C5B0E548BBB80B30B4757BD0</vt:lpwstr>
  </property>
  <property fmtid="{D5CDD505-2E9C-101B-9397-08002B2CF9AE}" pid="3" name="MediaServiceImageTags">
    <vt:lpwstr/>
  </property>
</Properties>
</file>