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Steven.andrews\Documents\"/>
    </mc:Choice>
  </mc:AlternateContent>
  <xr:revisionPtr revIDLastSave="0" documentId="8_{4745EE35-4BFB-4499-82F3-B839F96ED3FC}" xr6:coauthVersionLast="47" xr6:coauthVersionMax="47" xr10:uidLastSave="{00000000-0000-0000-0000-000000000000}"/>
  <bookViews>
    <workbookView xWindow="-19310" yWindow="-110" windowWidth="19420" windowHeight="11500" xr2:uid="{00000000-000D-0000-FFFF-FFFF00000000}"/>
  </bookViews>
  <sheets>
    <sheet name="Sheet1" sheetId="1" r:id="rId1"/>
    <sheet name="Fed Gov Cost"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2" i="1" l="1"/>
  <c r="D52" i="1"/>
  <c r="C52" i="1"/>
  <c r="E52" i="1"/>
  <c r="G48" i="1"/>
  <c r="E48" i="1"/>
  <c r="C48" i="1"/>
  <c r="G46" i="1"/>
  <c r="E46" i="1"/>
  <c r="G43" i="1"/>
  <c r="E43" i="1"/>
  <c r="G6" i="1"/>
  <c r="E6" i="1"/>
  <c r="C6" i="1"/>
  <c r="K29" i="1"/>
  <c r="E4" i="2"/>
  <c r="D7" i="2"/>
  <c r="C40" i="1"/>
  <c r="E39" i="1"/>
  <c r="G39" i="1" s="1"/>
  <c r="I39" i="1" s="1"/>
  <c r="E38" i="1"/>
  <c r="G38" i="1" s="1"/>
  <c r="I38" i="1" s="1"/>
  <c r="L40" i="1"/>
  <c r="E54" i="1"/>
  <c r="H46" i="1" s="1"/>
  <c r="I46" i="1" l="1"/>
  <c r="H43" i="1"/>
  <c r="I43" i="1" s="1"/>
  <c r="I40" i="1"/>
  <c r="F4" i="2"/>
  <c r="F3" i="2"/>
  <c r="G4" i="2"/>
  <c r="J39" i="1"/>
  <c r="K39" i="1" s="1"/>
  <c r="J38" i="1"/>
  <c r="J40" i="1" s="1"/>
  <c r="G40" i="1"/>
  <c r="I12" i="1"/>
  <c r="I3" i="1"/>
  <c r="I9" i="1"/>
  <c r="I21" i="1"/>
  <c r="I32" i="1"/>
  <c r="I4" i="1"/>
  <c r="I24" i="1"/>
  <c r="I35" i="1"/>
  <c r="I5" i="1"/>
  <c r="I15" i="1"/>
  <c r="I27" i="1"/>
  <c r="I18" i="1"/>
  <c r="I28" i="1"/>
  <c r="K6" i="1"/>
  <c r="H48" i="1" l="1"/>
  <c r="I6" i="1"/>
  <c r="D29" i="1"/>
  <c r="F18" i="1"/>
  <c r="H18" i="1" s="1"/>
  <c r="K38" i="1" l="1"/>
  <c r="K40" i="1" s="1"/>
  <c r="J18" i="1"/>
  <c r="F9" i="1"/>
  <c r="H9" i="1" l="1"/>
  <c r="J9" i="1" s="1"/>
  <c r="D5" i="1"/>
  <c r="F5" i="1" s="1"/>
  <c r="D4" i="1"/>
  <c r="F4" i="1" s="1"/>
  <c r="D3" i="1"/>
  <c r="F3" i="1" s="1"/>
  <c r="D6" i="1" l="1"/>
  <c r="G52" i="1"/>
  <c r="F35" i="1" l="1"/>
  <c r="F32" i="1"/>
  <c r="F28" i="1"/>
  <c r="F27" i="1"/>
  <c r="H27" i="1" s="1"/>
  <c r="F24" i="1"/>
  <c r="H24" i="1" s="1"/>
  <c r="F21" i="1"/>
  <c r="H21" i="1" s="1"/>
  <c r="F15" i="1"/>
  <c r="H15" i="1" s="1"/>
  <c r="F12" i="1"/>
  <c r="H12" i="1" s="1"/>
  <c r="J12" i="1" s="1"/>
  <c r="H32" i="1" l="1"/>
  <c r="J32" i="1" s="1"/>
  <c r="H28" i="1"/>
  <c r="J28" i="1" s="1"/>
  <c r="H35" i="1"/>
  <c r="H5" i="1"/>
  <c r="H4" i="1"/>
  <c r="F29" i="1"/>
  <c r="J24" i="1"/>
  <c r="J35" i="1"/>
  <c r="F6" i="1" l="1"/>
  <c r="H3" i="1"/>
  <c r="J27" i="1"/>
  <c r="J29" i="1" s="1"/>
  <c r="H29" i="1"/>
  <c r="J21" i="1"/>
  <c r="J15" i="1"/>
  <c r="C3" i="2" l="1"/>
  <c r="E3" i="2" s="1"/>
  <c r="G3" i="2" s="1"/>
  <c r="G5" i="2" s="1"/>
  <c r="J4" i="1"/>
  <c r="J5" i="1"/>
  <c r="H6" i="1" l="1"/>
  <c r="J3" i="1"/>
  <c r="J6" i="1" s="1"/>
</calcChain>
</file>

<file path=xl/sharedStrings.xml><?xml version="1.0" encoding="utf-8"?>
<sst xmlns="http://schemas.openxmlformats.org/spreadsheetml/2006/main" count="153" uniqueCount="64">
  <si>
    <t>Registration - 107.503</t>
  </si>
  <si>
    <t>Total Respondents</t>
  </si>
  <si>
    <t>Annual Respondents</t>
  </si>
  <si>
    <t>Responses per Carrier</t>
  </si>
  <si>
    <t>Annual Responses</t>
  </si>
  <si>
    <t>Minutes per Response</t>
  </si>
  <si>
    <t>Annual Burden Hours</t>
  </si>
  <si>
    <t>Salary Cost per Hour</t>
  </si>
  <si>
    <t>Annual Salary Cost</t>
  </si>
  <si>
    <t>Annual Burden Cost</t>
  </si>
  <si>
    <t>Cargo Tank Manufacturers</t>
  </si>
  <si>
    <t>Repair Facilities</t>
  </si>
  <si>
    <t>Design Certifying Engineers &amp; Registered Inspectors</t>
  </si>
  <si>
    <t>Total for Reporting</t>
  </si>
  <si>
    <t>Registration - 107.504</t>
  </si>
  <si>
    <t>Number of Respondents</t>
  </si>
  <si>
    <t>Responses per Registration</t>
  </si>
  <si>
    <t>Total Annual Responses</t>
  </si>
  <si>
    <t>Recordkeeping</t>
  </si>
  <si>
    <t>Updating a Cargo Tank Registration - 107.503</t>
  </si>
  <si>
    <t>Number of Responses</t>
  </si>
  <si>
    <t>Total Salary Cost</t>
  </si>
  <si>
    <t>Annual Burden Costs</t>
  </si>
  <si>
    <t>Reporting</t>
  </si>
  <si>
    <t>Design Certificates for Prototypes - 178.320(b)</t>
  </si>
  <si>
    <t>Hours per Response</t>
  </si>
  <si>
    <t>Manufacture's Data Reports or Certificate and Related Papers - 178.345-15</t>
  </si>
  <si>
    <t>Completion of Manufacturers Data Report - 178.337-18</t>
  </si>
  <si>
    <t>New Cargo Tanks</t>
  </si>
  <si>
    <t>Remanufactured Cargo Tanks</t>
  </si>
  <si>
    <t>Completion of Manufacturers Data Report - 178.337-18, 178.338-19</t>
  </si>
  <si>
    <t xml:space="preserve">Recordkeeping </t>
  </si>
  <si>
    <t>Cargo Tank Repair/Modification Reports - 180.417</t>
  </si>
  <si>
    <t>Testing and Inpsection of Cargo Tanks - 180.407(d)</t>
  </si>
  <si>
    <t>Cargo Tank Owners</t>
  </si>
  <si>
    <t>Average Number of Cargo Tanks in Fleet</t>
  </si>
  <si>
    <t>Total Number of Cargo Tanks</t>
  </si>
  <si>
    <t>Percentage of Cargo Tanks Tested Annually</t>
  </si>
  <si>
    <t>Number of Cargo Tanks Tested</t>
  </si>
  <si>
    <t>Visual Inspections</t>
  </si>
  <si>
    <t>External Visual Inpections</t>
  </si>
  <si>
    <t>Total Number of Respondents</t>
  </si>
  <si>
    <t>Total Number of Annual Responses</t>
  </si>
  <si>
    <t>Total Annual Burden Hours</t>
  </si>
  <si>
    <t>Total Annual Salary Costs</t>
  </si>
  <si>
    <t>Total Annual Burden Costs</t>
  </si>
  <si>
    <t>Number of Submissions</t>
  </si>
  <si>
    <t>Minutes per Registration</t>
  </si>
  <si>
    <t>Annual Hours</t>
  </si>
  <si>
    <t>Review of Cargo Tank Registration Statements</t>
  </si>
  <si>
    <t>FMCSA Inspections</t>
  </si>
  <si>
    <t>Total</t>
  </si>
  <si>
    <t xml:space="preserve">Based on the 2021 salary table (https://www.opm.gov/policy-data-oversight/pay-leave/salaries-wages/salary-tables/pdf/2021/DCB_h.pdf) the hourly mean wage for a GS-13 in 2021 is $49.68. The hourly salary is adjusted to reflect the total costs of employee compensation based on the BLS Employer Costs for Employee Compensation Summary, which indicates that wages for civilian workers are 68.3 percent of total compensation (total wage = wage rate/wage % of total compensation). </t>
  </si>
  <si>
    <t>Cargo tank owner to provide paperwork to the Registered Inspector for lining inspection - 180.407(f)(2)</t>
  </si>
  <si>
    <t>Responses per Respondent</t>
  </si>
  <si>
    <t>Reponses</t>
  </si>
  <si>
    <t>Burden Hours</t>
  </si>
  <si>
    <t>Time per response (Hours)</t>
  </si>
  <si>
    <t xml:space="preserve"> </t>
  </si>
  <si>
    <t>Cargo Tank Inspectors</t>
  </si>
  <si>
    <t>HM-265 NPRM Burden Increase</t>
  </si>
  <si>
    <t>Salary Cost Per Hour</t>
  </si>
  <si>
    <t>Cargo tank inspector to mark the cargo tank with their registration number - 180.415(b)</t>
  </si>
  <si>
    <t xml:space="preserve">Occupation labor rates based on 2023 Occupational and Employment Statistics Survey (OES) for “Health and Safety Engineers, Except Mining Safety Engineers and Inspectors (17-2111)” https://www.bls.gov/oes/current/oes172111.htm.  The hourly mean wage for this occupation ($52.28) is adjusted to reflect the total costs of employee compensation based on the BLS Employer Costs for Employee Compensation Summary, which indicates that wages for civilian workers are 68.3 percent of total compensation (total wage = wage rate/wage % of total compensation).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</si>
</sst>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4" formatCode="_(&quot;$&quot;* #,##0.00_);_(&quot;$&quot;* \(#,##0.00\);_(&quot;$&quot;* &quot;-&quot;??_);_(@_)"/>
    <numFmt numFmtId="43" formatCode="_(* #,##0.00_);_(* \(#,##0.00\);_(* &quot;-&quot;??_);_(@_)"/>
    <numFmt numFmtId="164" formatCode="&quot;$&quot;#,##0"/>
    <numFmt numFmtId="165" formatCode="&quot;$&quot;#,##0.00"/>
  </numFmts>
  <fonts count="10" x14ac:knownFonts="1">
    <font>
      <sz val="11"/>
      <color theme="1"/>
      <name val="Calibri"/>
      <family val="2"/>
      <scheme val="minor"/>
    </font>
    <font>
      <sz val="12"/>
      <color theme="1"/>
      <name val="Times New Roman"/>
      <family val="1"/>
    </font>
    <font>
      <u/>
      <sz val="12"/>
      <color theme="1"/>
      <name val="Times New Roman"/>
      <family val="1"/>
    </font>
    <font>
      <b/>
      <u/>
      <sz val="12"/>
      <color theme="1"/>
      <name val="Times New Roman"/>
      <family val="1"/>
    </font>
    <font>
      <sz val="11"/>
      <color rgb="FF9C5700"/>
      <name val="Calibri"/>
      <family val="2"/>
      <scheme val="minor"/>
    </font>
    <font>
      <b/>
      <sz val="12"/>
      <color theme="1"/>
      <name val="Times New Roman"/>
      <family val="1"/>
    </font>
    <font>
      <sz val="12"/>
      <color rgb="FF9C5700"/>
      <name val="Times New Roman"/>
      <family val="1"/>
    </font>
    <font>
      <sz val="11"/>
      <color theme="1"/>
      <name val="Calibri"/>
      <family val="2"/>
      <scheme val="minor"/>
    </font>
    <font>
      <u/>
      <sz val="12"/>
      <color theme="1"/>
      <name val="Calibri"/>
      <family val="1"/>
      <scheme val="minor"/>
    </font>
    <font>
      <sz val="12"/>
      <color rgb="FF000000"/>
      <name val="Times New Roman"/>
      <family val="1"/>
    </font>
  </fonts>
  <fills count="6">
    <fill>
      <patternFill patternType="none"/>
    </fill>
    <fill>
      <patternFill patternType="gray125"/>
    </fill>
    <fill>
      <patternFill patternType="solid">
        <fgColor rgb="FFFFEB9C"/>
      </patternFill>
    </fill>
    <fill>
      <patternFill patternType="solid">
        <fgColor theme="0"/>
        <bgColor indexed="64"/>
      </patternFill>
    </fill>
    <fill>
      <patternFill patternType="solid">
        <fgColor rgb="FFFFFF00"/>
        <bgColor indexed="64"/>
      </patternFill>
    </fill>
    <fill>
      <patternFill patternType="solid">
        <fgColor theme="7" tint="0.399975585192419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2" tint="-9.9978637043366805E-2"/>
      </left>
      <right/>
      <top style="thin">
        <color theme="2" tint="-9.9978637043366805E-2"/>
      </top>
      <bottom style="thin">
        <color theme="2" tint="-9.9978637043366805E-2"/>
      </bottom>
      <diagonal/>
    </border>
    <border>
      <left style="thin">
        <color theme="2" tint="-9.9978637043366805E-2"/>
      </left>
      <right style="thin">
        <color theme="2" tint="-9.9978637043366805E-2"/>
      </right>
      <top/>
      <bottom style="thin">
        <color theme="2" tint="-9.9978637043366805E-2"/>
      </bottom>
      <diagonal/>
    </border>
    <border>
      <left/>
      <right style="thin">
        <color theme="2" tint="-9.9978637043366805E-2"/>
      </right>
      <top style="thin">
        <color theme="2" tint="-9.9978637043366805E-2"/>
      </top>
      <bottom style="thin">
        <color theme="2" tint="-9.9978637043366805E-2"/>
      </bottom>
      <diagonal/>
    </border>
    <border>
      <left style="thin">
        <color theme="2" tint="-9.9978637043366805E-2"/>
      </left>
      <right style="thin">
        <color theme="2" tint="-9.9978637043366805E-2"/>
      </right>
      <top/>
      <bottom/>
      <diagonal/>
    </border>
    <border>
      <left style="thin">
        <color theme="2" tint="-9.9978637043366805E-2"/>
      </left>
      <right style="thin">
        <color theme="2" tint="-9.9978637043366805E-2"/>
      </right>
      <top style="thin">
        <color theme="2" tint="-9.9978637043366805E-2"/>
      </top>
      <bottom/>
      <diagonal/>
    </border>
    <border>
      <left/>
      <right style="thin">
        <color theme="2" tint="-9.9978637043366805E-2"/>
      </right>
      <top/>
      <bottom style="thin">
        <color theme="2" tint="-9.9978637043366805E-2"/>
      </bottom>
      <diagonal/>
    </border>
    <border>
      <left style="thin">
        <color theme="6" tint="0.59999389629810485"/>
      </left>
      <right style="thin">
        <color theme="6" tint="0.59999389629810485"/>
      </right>
      <top style="thin">
        <color theme="6" tint="0.59999389629810485"/>
      </top>
      <bottom style="thin">
        <color theme="6" tint="0.59999389629810485"/>
      </bottom>
      <diagonal/>
    </border>
    <border>
      <left/>
      <right style="thin">
        <color theme="6" tint="0.59999389629810485"/>
      </right>
      <top style="thin">
        <color theme="6" tint="0.59999389629810485"/>
      </top>
      <bottom style="thin">
        <color theme="6" tint="0.59999389629810485"/>
      </bottom>
      <diagonal/>
    </border>
    <border>
      <left style="thin">
        <color theme="6" tint="0.59999389629810485"/>
      </left>
      <right style="thin">
        <color theme="6" tint="0.59999389629810485"/>
      </right>
      <top/>
      <bottom style="thin">
        <color theme="6" tint="0.59999389629810485"/>
      </bottom>
      <diagonal/>
    </border>
    <border>
      <left/>
      <right style="thin">
        <color theme="6" tint="0.59999389629810485"/>
      </right>
      <top style="thin">
        <color theme="6" tint="0.59999389629810485"/>
      </top>
      <bottom/>
      <diagonal/>
    </border>
    <border>
      <left style="thin">
        <color theme="6" tint="0.59999389629810485"/>
      </left>
      <right style="thin">
        <color theme="6" tint="0.59999389629810485"/>
      </right>
      <top/>
      <bottom/>
      <diagonal/>
    </border>
    <border>
      <left/>
      <right style="thin">
        <color theme="6" tint="0.59999389629810485"/>
      </right>
      <top/>
      <bottom style="thin">
        <color theme="6" tint="0.59999389629810485"/>
      </bottom>
      <diagonal/>
    </border>
    <border>
      <left style="double">
        <color indexed="64"/>
      </left>
      <right style="double">
        <color indexed="64"/>
      </right>
      <top style="double">
        <color indexed="64"/>
      </top>
      <bottom style="double">
        <color indexed="64"/>
      </bottom>
      <diagonal/>
    </border>
    <border diagonalUp="1">
      <left style="thick">
        <color theme="6" tint="0.59999389629810485"/>
      </left>
      <right style="thin">
        <color theme="6" tint="0.59999389629810485"/>
      </right>
      <top/>
      <bottom style="thick">
        <color theme="6" tint="0.59999389629810485"/>
      </bottom>
      <diagonal style="thick">
        <color theme="6" tint="0.59999389629810485"/>
      </diagonal>
    </border>
    <border diagonalUp="1">
      <left style="thick">
        <color theme="6" tint="0.59999389629810485"/>
      </left>
      <right style="thin">
        <color theme="6" tint="0.59999389629810485"/>
      </right>
      <top style="thick">
        <color theme="6" tint="0.59999389629810485"/>
      </top>
      <bottom style="thin">
        <color theme="6" tint="0.59999389629810485"/>
      </bottom>
      <diagonal style="thick">
        <color theme="6" tint="0.59999389629810485"/>
      </diagonal>
    </border>
    <border>
      <left style="double">
        <color theme="6" tint="0.59999389629810485"/>
      </left>
      <right style="double">
        <color theme="6" tint="0.59999389629810485"/>
      </right>
      <top style="double">
        <color theme="6" tint="0.59999389629810485"/>
      </top>
      <bottom style="double">
        <color theme="6" tint="0.59999389629810485"/>
      </bottom>
      <diagonal/>
    </border>
    <border diagonalUp="1">
      <left/>
      <right style="thick">
        <color theme="6" tint="0.59999389629810485"/>
      </right>
      <top/>
      <bottom style="thick">
        <color theme="6" tint="0.59999389629810485"/>
      </bottom>
      <diagonal style="thick">
        <color theme="6" tint="0.59999389629810485"/>
      </diagonal>
    </border>
    <border diagonalUp="1">
      <left/>
      <right style="thick">
        <color theme="6" tint="0.59999389629810485"/>
      </right>
      <top style="thick">
        <color theme="6" tint="0.59999389629810485"/>
      </top>
      <bottom style="thin">
        <color theme="6" tint="0.59999389629810485"/>
      </bottom>
      <diagonal style="thick">
        <color theme="6" tint="0.59999389629810485"/>
      </diagonal>
    </border>
  </borders>
  <cellStyleXfs count="5">
    <xf numFmtId="0" fontId="0" fillId="0" borderId="0"/>
    <xf numFmtId="0" fontId="4" fillId="2" borderId="0" applyNumberFormat="0" applyBorder="0" applyAlignment="0" applyProtection="0"/>
    <xf numFmtId="44"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cellStyleXfs>
  <cellXfs count="203">
    <xf numFmtId="0" fontId="0" fillId="0" borderId="0" xfId="0"/>
    <xf numFmtId="0" fontId="3" fillId="0" borderId="1" xfId="0" applyFont="1" applyFill="1" applyBorder="1" applyAlignment="1">
      <alignment horizontal="center" wrapText="1"/>
    </xf>
    <xf numFmtId="0" fontId="1" fillId="0" borderId="2" xfId="0" applyFont="1" applyBorder="1" applyAlignment="1">
      <alignment wrapText="1"/>
    </xf>
    <xf numFmtId="164" fontId="1" fillId="0" borderId="2" xfId="0" applyNumberFormat="1" applyFont="1" applyBorder="1"/>
    <xf numFmtId="0" fontId="1" fillId="0" borderId="2" xfId="0" applyFont="1" applyBorder="1"/>
    <xf numFmtId="6" fontId="1" fillId="0" borderId="2" xfId="0" applyNumberFormat="1" applyFont="1" applyBorder="1"/>
    <xf numFmtId="0" fontId="1" fillId="0" borderId="2" xfId="0" applyFont="1" applyFill="1" applyBorder="1"/>
    <xf numFmtId="0" fontId="3" fillId="0" borderId="2" xfId="0" applyFont="1" applyBorder="1" applyAlignment="1">
      <alignment horizontal="center" wrapText="1"/>
    </xf>
    <xf numFmtId="3" fontId="1" fillId="0" borderId="2" xfId="0" applyNumberFormat="1" applyFont="1" applyBorder="1" applyAlignment="1">
      <alignment horizontal="left"/>
    </xf>
    <xf numFmtId="164" fontId="1" fillId="0" borderId="2" xfId="0" applyNumberFormat="1" applyFont="1" applyBorder="1" applyAlignment="1">
      <alignment horizontal="left" wrapText="1"/>
    </xf>
    <xf numFmtId="0" fontId="1" fillId="0" borderId="5" xfId="0" applyFont="1" applyBorder="1"/>
    <xf numFmtId="6" fontId="1" fillId="0" borderId="4" xfId="0" applyNumberFormat="1" applyFont="1" applyBorder="1"/>
    <xf numFmtId="164" fontId="1" fillId="0" borderId="4" xfId="0" applyNumberFormat="1" applyFont="1" applyBorder="1"/>
    <xf numFmtId="0" fontId="1" fillId="0" borderId="4" xfId="0" applyFont="1" applyBorder="1"/>
    <xf numFmtId="0" fontId="1" fillId="0" borderId="0" xfId="0" applyFont="1" applyBorder="1"/>
    <xf numFmtId="0" fontId="1" fillId="0" borderId="0" xfId="0" applyFont="1" applyBorder="1" applyAlignment="1">
      <alignment wrapText="1"/>
    </xf>
    <xf numFmtId="0" fontId="5" fillId="0" borderId="0" xfId="0" applyFont="1" applyBorder="1"/>
    <xf numFmtId="0" fontId="5" fillId="0" borderId="5" xfId="0" applyFont="1" applyBorder="1"/>
    <xf numFmtId="0" fontId="5" fillId="0" borderId="2" xfId="0" applyFont="1" applyBorder="1"/>
    <xf numFmtId="6" fontId="6" fillId="0" borderId="2" xfId="1" applyNumberFormat="1" applyFont="1" applyFill="1" applyBorder="1"/>
    <xf numFmtId="0" fontId="1" fillId="0" borderId="0" xfId="0" applyFont="1" applyBorder="1" applyAlignment="1">
      <alignment horizontal="right"/>
    </xf>
    <xf numFmtId="0" fontId="1" fillId="0" borderId="5" xfId="0" applyFont="1" applyBorder="1" applyAlignment="1">
      <alignment horizontal="right"/>
    </xf>
    <xf numFmtId="0" fontId="1" fillId="0" borderId="2" xfId="0" applyFont="1" applyBorder="1" applyAlignment="1">
      <alignment horizontal="right"/>
    </xf>
    <xf numFmtId="0" fontId="1" fillId="0" borderId="5" xfId="0" applyFont="1" applyBorder="1" applyAlignment="1">
      <alignment wrapText="1"/>
    </xf>
    <xf numFmtId="6" fontId="1" fillId="0" borderId="5" xfId="0" applyNumberFormat="1" applyFont="1" applyBorder="1"/>
    <xf numFmtId="6" fontId="1" fillId="0" borderId="8" xfId="0" applyNumberFormat="1" applyFont="1" applyBorder="1"/>
    <xf numFmtId="6" fontId="6" fillId="0" borderId="5" xfId="1" applyNumberFormat="1" applyFont="1" applyFill="1" applyBorder="1"/>
    <xf numFmtId="0" fontId="2" fillId="0" borderId="9" xfId="0" applyFont="1" applyBorder="1" applyAlignment="1">
      <alignment horizontal="center" wrapText="1"/>
    </xf>
    <xf numFmtId="6" fontId="1" fillId="0" borderId="9" xfId="0" applyNumberFormat="1" applyFont="1" applyBorder="1" applyAlignment="1">
      <alignment horizontal="right"/>
    </xf>
    <xf numFmtId="0" fontId="1" fillId="0" borderId="9" xfId="0" applyFont="1" applyBorder="1" applyAlignment="1">
      <alignment horizontal="right"/>
    </xf>
    <xf numFmtId="8" fontId="1" fillId="0" borderId="9" xfId="0" applyNumberFormat="1" applyFont="1" applyBorder="1"/>
    <xf numFmtId="164" fontId="1" fillId="0" borderId="9" xfId="0" applyNumberFormat="1" applyFont="1" applyBorder="1"/>
    <xf numFmtId="0" fontId="1" fillId="0" borderId="9" xfId="0" applyFont="1" applyBorder="1"/>
    <xf numFmtId="0" fontId="1" fillId="3" borderId="9" xfId="0" applyFont="1" applyFill="1" applyBorder="1"/>
    <xf numFmtId="164" fontId="1" fillId="3" borderId="9" xfId="0" applyNumberFormat="1" applyFont="1" applyFill="1" applyBorder="1"/>
    <xf numFmtId="6" fontId="1" fillId="0" borderId="9" xfId="0" applyNumberFormat="1" applyFont="1" applyBorder="1"/>
    <xf numFmtId="6" fontId="1" fillId="0" borderId="10" xfId="0" applyNumberFormat="1" applyFont="1" applyBorder="1"/>
    <xf numFmtId="0" fontId="1" fillId="0" borderId="5" xfId="0" applyFont="1" applyFill="1" applyBorder="1"/>
    <xf numFmtId="6" fontId="1" fillId="0" borderId="4" xfId="0" applyNumberFormat="1" applyFont="1" applyFill="1" applyBorder="1"/>
    <xf numFmtId="0" fontId="2" fillId="3" borderId="9" xfId="0" applyFont="1" applyFill="1" applyBorder="1" applyAlignment="1">
      <alignment horizontal="center" wrapText="1"/>
    </xf>
    <xf numFmtId="0" fontId="3" fillId="3" borderId="9" xfId="0" applyFont="1" applyFill="1" applyBorder="1" applyAlignment="1">
      <alignment horizontal="center" wrapText="1"/>
    </xf>
    <xf numFmtId="0" fontId="2" fillId="0" borderId="10" xfId="0" applyFont="1" applyBorder="1" applyAlignment="1">
      <alignment horizontal="center" wrapText="1"/>
    </xf>
    <xf numFmtId="164" fontId="1" fillId="0" borderId="12" xfId="0" applyNumberFormat="1" applyFont="1" applyBorder="1"/>
    <xf numFmtId="0" fontId="8" fillId="0" borderId="0" xfId="0" applyFont="1" applyAlignment="1">
      <alignment wrapText="1"/>
    </xf>
    <xf numFmtId="0" fontId="5" fillId="0" borderId="1" xfId="0" applyFont="1" applyFill="1" applyBorder="1" applyAlignment="1">
      <alignment wrapText="1"/>
    </xf>
    <xf numFmtId="0" fontId="1" fillId="0" borderId="1" xfId="0" applyFont="1" applyFill="1" applyBorder="1" applyAlignment="1">
      <alignment wrapText="1"/>
    </xf>
    <xf numFmtId="0" fontId="1" fillId="0" borderId="1" xfId="0" applyFont="1" applyFill="1" applyBorder="1"/>
    <xf numFmtId="165" fontId="1" fillId="0" borderId="1" xfId="0" applyNumberFormat="1" applyFont="1" applyFill="1" applyBorder="1"/>
    <xf numFmtId="3" fontId="1" fillId="0" borderId="1" xfId="0" applyNumberFormat="1" applyFont="1" applyFill="1" applyBorder="1"/>
    <xf numFmtId="6" fontId="1" fillId="0" borderId="1" xfId="0" applyNumberFormat="1" applyFont="1" applyFill="1" applyBorder="1"/>
    <xf numFmtId="1" fontId="1" fillId="0" borderId="1" xfId="0" applyNumberFormat="1" applyFont="1" applyFill="1" applyBorder="1"/>
    <xf numFmtId="6" fontId="5" fillId="0" borderId="1" xfId="0" applyNumberFormat="1" applyFont="1" applyFill="1" applyBorder="1"/>
    <xf numFmtId="6" fontId="5" fillId="0" borderId="5" xfId="0" applyNumberFormat="1" applyFont="1" applyFill="1" applyBorder="1"/>
    <xf numFmtId="6" fontId="5" fillId="0" borderId="2" xfId="0" applyNumberFormat="1" applyFont="1" applyFill="1" applyBorder="1"/>
    <xf numFmtId="0" fontId="5" fillId="0" borderId="2" xfId="0" applyFont="1" applyFill="1" applyBorder="1"/>
    <xf numFmtId="0" fontId="9" fillId="0" borderId="0" xfId="0" applyFont="1" applyAlignment="1">
      <alignment wrapText="1"/>
    </xf>
    <xf numFmtId="165" fontId="1" fillId="0" borderId="0" xfId="0" applyNumberFormat="1" applyFont="1" applyAlignment="1">
      <alignment horizontal="right" wrapText="1"/>
    </xf>
    <xf numFmtId="9" fontId="1" fillId="0" borderId="0" xfId="4" applyFont="1" applyAlignment="1">
      <alignment horizontal="right" wrapText="1"/>
    </xf>
    <xf numFmtId="2" fontId="1" fillId="0" borderId="0" xfId="0" applyNumberFormat="1" applyFont="1" applyBorder="1"/>
    <xf numFmtId="2" fontId="1" fillId="0" borderId="4" xfId="0" applyNumberFormat="1" applyFont="1" applyBorder="1"/>
    <xf numFmtId="2" fontId="1" fillId="0" borderId="2" xfId="0" applyNumberFormat="1" applyFont="1" applyBorder="1"/>
    <xf numFmtId="6" fontId="3" fillId="0" borderId="1" xfId="0" applyNumberFormat="1" applyFont="1" applyFill="1" applyBorder="1" applyAlignment="1">
      <alignment horizontal="center" wrapText="1"/>
    </xf>
    <xf numFmtId="0" fontId="1" fillId="0" borderId="0" xfId="0" applyFont="1" applyBorder="1" applyAlignment="1">
      <alignment vertical="center" wrapText="1"/>
    </xf>
    <xf numFmtId="0" fontId="1" fillId="0" borderId="6" xfId="0" applyFont="1" applyBorder="1" applyAlignment="1">
      <alignment vertical="center"/>
    </xf>
    <xf numFmtId="0" fontId="1" fillId="3" borderId="13" xfId="0" applyFont="1" applyFill="1" applyBorder="1" applyAlignment="1">
      <alignment vertical="center" wrapText="1"/>
    </xf>
    <xf numFmtId="0" fontId="5" fillId="0" borderId="1" xfId="0" applyFont="1" applyBorder="1" applyAlignment="1">
      <alignment vertical="center" wrapText="1"/>
    </xf>
    <xf numFmtId="0" fontId="3" fillId="0" borderId="1" xfId="0" applyFont="1" applyBorder="1" applyAlignment="1">
      <alignment horizontal="center" vertical="center" wrapText="1"/>
    </xf>
    <xf numFmtId="2" fontId="3" fillId="0" borderId="1" xfId="0" applyNumberFormat="1" applyFont="1" applyBorder="1" applyAlignment="1">
      <alignment horizontal="center" vertical="center" wrapText="1"/>
    </xf>
    <xf numFmtId="0" fontId="1" fillId="0" borderId="2" xfId="0" applyFont="1" applyBorder="1" applyAlignment="1">
      <alignment vertical="center"/>
    </xf>
    <xf numFmtId="0" fontId="1" fillId="0" borderId="1" xfId="0" applyFont="1" applyBorder="1" applyAlignment="1">
      <alignment vertical="center" wrapText="1"/>
    </xf>
    <xf numFmtId="1" fontId="1" fillId="0" borderId="1" xfId="0" applyNumberFormat="1" applyFont="1" applyBorder="1" applyAlignment="1">
      <alignment vertical="center"/>
    </xf>
    <xf numFmtId="0" fontId="1" fillId="0" borderId="1" xfId="0" applyFont="1" applyBorder="1" applyAlignment="1">
      <alignment vertical="center"/>
    </xf>
    <xf numFmtId="165" fontId="1" fillId="0" borderId="1" xfId="0" applyNumberFormat="1" applyFont="1" applyBorder="1" applyAlignment="1">
      <alignment vertical="center"/>
    </xf>
    <xf numFmtId="164" fontId="1" fillId="0" borderId="1" xfId="0" applyNumberFormat="1" applyFont="1" applyBorder="1" applyAlignment="1">
      <alignment vertical="center"/>
    </xf>
    <xf numFmtId="3" fontId="1" fillId="0" borderId="1" xfId="0" applyNumberFormat="1" applyFont="1" applyBorder="1" applyAlignment="1">
      <alignment vertical="center"/>
    </xf>
    <xf numFmtId="1" fontId="1" fillId="0" borderId="1" xfId="3" applyNumberFormat="1" applyFont="1" applyBorder="1" applyAlignment="1">
      <alignment vertical="center"/>
    </xf>
    <xf numFmtId="3" fontId="5" fillId="3" borderId="1" xfId="0" applyNumberFormat="1" applyFont="1" applyFill="1" applyBorder="1" applyAlignment="1">
      <alignment vertical="center"/>
    </xf>
    <xf numFmtId="3" fontId="5" fillId="0" borderId="1" xfId="0" applyNumberFormat="1" applyFont="1" applyFill="1" applyBorder="1" applyAlignment="1">
      <alignment vertical="center"/>
    </xf>
    <xf numFmtId="2" fontId="5" fillId="0" borderId="1" xfId="0" applyNumberFormat="1" applyFont="1" applyFill="1" applyBorder="1" applyAlignment="1">
      <alignment vertical="center"/>
    </xf>
    <xf numFmtId="164" fontId="5" fillId="0" borderId="1" xfId="0" applyNumberFormat="1" applyFont="1" applyFill="1" applyBorder="1" applyAlignment="1">
      <alignment vertical="center"/>
    </xf>
    <xf numFmtId="165" fontId="5" fillId="0" borderId="1" xfId="0" applyNumberFormat="1" applyFont="1" applyFill="1" applyBorder="1" applyAlignment="1">
      <alignment vertical="center"/>
    </xf>
    <xf numFmtId="0" fontId="5" fillId="0" borderId="2" xfId="0" applyFont="1" applyBorder="1" applyAlignment="1">
      <alignment vertical="center"/>
    </xf>
    <xf numFmtId="0" fontId="1" fillId="0" borderId="0" xfId="0" applyFont="1" applyBorder="1" applyAlignment="1">
      <alignment vertical="center"/>
    </xf>
    <xf numFmtId="2" fontId="1" fillId="0" borderId="0" xfId="0" applyNumberFormat="1" applyFont="1" applyBorder="1" applyAlignment="1">
      <alignment vertical="center"/>
    </xf>
    <xf numFmtId="0" fontId="2" fillId="0" borderId="10" xfId="0" applyFont="1" applyBorder="1" applyAlignment="1">
      <alignment horizontal="center" vertical="center" wrapText="1"/>
    </xf>
    <xf numFmtId="1" fontId="1" fillId="0" borderId="1" xfId="0" applyNumberFormat="1" applyFont="1" applyFill="1" applyBorder="1" applyAlignment="1">
      <alignment horizontal="right" vertical="center" wrapText="1"/>
    </xf>
    <xf numFmtId="0" fontId="1" fillId="0" borderId="1" xfId="0" applyFont="1" applyFill="1" applyBorder="1" applyAlignment="1">
      <alignment horizontal="right" vertical="center"/>
    </xf>
    <xf numFmtId="1" fontId="1" fillId="0" borderId="1" xfId="0" applyNumberFormat="1" applyFont="1" applyFill="1" applyBorder="1" applyAlignment="1">
      <alignment horizontal="right" vertical="center"/>
    </xf>
    <xf numFmtId="164" fontId="1" fillId="0" borderId="1" xfId="0" applyNumberFormat="1" applyFont="1" applyFill="1" applyBorder="1" applyAlignment="1">
      <alignment horizontal="right" vertical="center"/>
    </xf>
    <xf numFmtId="6" fontId="1" fillId="0" borderId="10" xfId="0" applyNumberFormat="1" applyFont="1" applyBorder="1" applyAlignment="1">
      <alignment horizontal="right" vertical="center"/>
    </xf>
    <xf numFmtId="0" fontId="1" fillId="0" borderId="9" xfId="0" applyFont="1" applyBorder="1" applyAlignment="1">
      <alignment vertical="center"/>
    </xf>
    <xf numFmtId="1" fontId="1" fillId="0" borderId="1" xfId="0" applyNumberFormat="1" applyFont="1" applyFill="1" applyBorder="1" applyAlignment="1">
      <alignment vertical="center"/>
    </xf>
    <xf numFmtId="0" fontId="1" fillId="0" borderId="1" xfId="0" applyFont="1" applyFill="1" applyBorder="1" applyAlignment="1">
      <alignment vertical="center"/>
    </xf>
    <xf numFmtId="165" fontId="1" fillId="0" borderId="1" xfId="0" applyNumberFormat="1" applyFont="1" applyFill="1" applyBorder="1" applyAlignment="1">
      <alignment vertical="center"/>
    </xf>
    <xf numFmtId="164" fontId="1" fillId="0" borderId="10" xfId="0" applyNumberFormat="1" applyFont="1" applyBorder="1" applyAlignment="1">
      <alignment vertical="center"/>
    </xf>
    <xf numFmtId="6" fontId="1" fillId="0" borderId="0" xfId="0" applyNumberFormat="1" applyFont="1" applyBorder="1" applyAlignment="1">
      <alignment vertical="center"/>
    </xf>
    <xf numFmtId="0" fontId="2" fillId="0" borderId="0" xfId="0" applyFont="1" applyBorder="1" applyAlignment="1">
      <alignment horizontal="center" vertical="center" wrapText="1"/>
    </xf>
    <xf numFmtId="164" fontId="1" fillId="0" borderId="0" xfId="0" applyNumberFormat="1" applyFont="1" applyBorder="1" applyAlignment="1">
      <alignment vertical="center"/>
    </xf>
    <xf numFmtId="2" fontId="1" fillId="3" borderId="13" xfId="0" applyNumberFormat="1" applyFont="1" applyFill="1" applyBorder="1" applyAlignment="1">
      <alignment vertical="center"/>
    </xf>
    <xf numFmtId="0" fontId="1" fillId="0" borderId="13" xfId="0" applyFont="1" applyBorder="1" applyAlignment="1">
      <alignment vertical="center"/>
    </xf>
    <xf numFmtId="2" fontId="1" fillId="0" borderId="13" xfId="0" applyNumberFormat="1" applyFont="1" applyBorder="1" applyAlignment="1">
      <alignment vertical="center"/>
    </xf>
    <xf numFmtId="0" fontId="1" fillId="3" borderId="13" xfId="0" applyFont="1" applyFill="1" applyBorder="1" applyAlignment="1">
      <alignment vertical="center"/>
    </xf>
    <xf numFmtId="0" fontId="1" fillId="3" borderId="9" xfId="0" applyFont="1" applyFill="1" applyBorder="1" applyAlignment="1">
      <alignment vertical="center"/>
    </xf>
    <xf numFmtId="3" fontId="1" fillId="0" borderId="1" xfId="0" applyNumberFormat="1" applyFont="1" applyFill="1" applyBorder="1" applyAlignment="1">
      <alignment vertical="center"/>
    </xf>
    <xf numFmtId="6" fontId="1" fillId="3" borderId="13" xfId="0" applyNumberFormat="1" applyFont="1" applyFill="1" applyBorder="1" applyAlignment="1">
      <alignment vertical="center"/>
    </xf>
    <xf numFmtId="164" fontId="1" fillId="3" borderId="9" xfId="0" applyNumberFormat="1" applyFont="1" applyFill="1" applyBorder="1" applyAlignment="1">
      <alignment vertical="center"/>
    </xf>
    <xf numFmtId="164" fontId="1" fillId="3" borderId="10" xfId="0" applyNumberFormat="1" applyFont="1" applyFill="1" applyBorder="1" applyAlignment="1">
      <alignment vertical="center"/>
    </xf>
    <xf numFmtId="3" fontId="1" fillId="3" borderId="1" xfId="0" applyNumberFormat="1" applyFont="1" applyFill="1" applyBorder="1" applyAlignment="1">
      <alignment vertical="center"/>
    </xf>
    <xf numFmtId="6" fontId="1" fillId="0" borderId="1" xfId="0" applyNumberFormat="1" applyFont="1" applyBorder="1" applyAlignment="1">
      <alignment vertical="center"/>
    </xf>
    <xf numFmtId="2" fontId="1" fillId="0" borderId="1" xfId="0" applyNumberFormat="1" applyFont="1" applyBorder="1" applyAlignment="1">
      <alignment vertical="center"/>
    </xf>
    <xf numFmtId="2" fontId="5" fillId="0" borderId="1" xfId="2" applyNumberFormat="1" applyFont="1" applyFill="1" applyBorder="1" applyAlignment="1">
      <alignment vertical="center"/>
    </xf>
    <xf numFmtId="0" fontId="1" fillId="0" borderId="13" xfId="0" applyFont="1" applyBorder="1" applyAlignment="1">
      <alignment vertical="center" wrapText="1"/>
    </xf>
    <xf numFmtId="6" fontId="1" fillId="0" borderId="13" xfId="0" applyNumberFormat="1" applyFont="1" applyBorder="1" applyAlignment="1">
      <alignment vertical="center"/>
    </xf>
    <xf numFmtId="164" fontId="1" fillId="0" borderId="9" xfId="0" applyNumberFormat="1" applyFont="1" applyBorder="1" applyAlignment="1">
      <alignment vertical="center"/>
    </xf>
    <xf numFmtId="2" fontId="1" fillId="0" borderId="1" xfId="0" applyNumberFormat="1" applyFont="1" applyFill="1" applyBorder="1" applyAlignment="1">
      <alignment vertical="center"/>
    </xf>
    <xf numFmtId="0" fontId="3" fillId="3" borderId="1" xfId="0" applyFont="1" applyFill="1" applyBorder="1" applyAlignment="1">
      <alignment horizontal="center" vertical="center" wrapText="1"/>
    </xf>
    <xf numFmtId="2" fontId="3" fillId="3" borderId="1" xfId="0" applyNumberFormat="1" applyFont="1" applyFill="1" applyBorder="1" applyAlignment="1">
      <alignment horizontal="center" vertical="center" wrapText="1"/>
    </xf>
    <xf numFmtId="0" fontId="2" fillId="3" borderId="10" xfId="0" applyFont="1" applyFill="1" applyBorder="1" applyAlignment="1">
      <alignment horizontal="center" vertical="center" wrapText="1"/>
    </xf>
    <xf numFmtId="0" fontId="1" fillId="0" borderId="11" xfId="0" applyFont="1" applyBorder="1" applyAlignment="1">
      <alignment vertical="center" wrapText="1"/>
    </xf>
    <xf numFmtId="0" fontId="1" fillId="0" borderId="11" xfId="0" applyFont="1" applyBorder="1" applyAlignment="1">
      <alignment vertical="center"/>
    </xf>
    <xf numFmtId="2" fontId="1" fillId="3" borderId="11" xfId="0" applyNumberFormat="1" applyFont="1" applyFill="1" applyBorder="1" applyAlignment="1">
      <alignment vertical="center"/>
    </xf>
    <xf numFmtId="0" fontId="1" fillId="3" borderId="11" xfId="0" applyFont="1" applyFill="1" applyBorder="1" applyAlignment="1">
      <alignment vertical="center"/>
    </xf>
    <xf numFmtId="0" fontId="1" fillId="3" borderId="1" xfId="0" applyFont="1" applyFill="1" applyBorder="1" applyAlignment="1">
      <alignment vertical="center" wrapText="1"/>
    </xf>
    <xf numFmtId="9" fontId="1" fillId="0" borderId="1" xfId="0" applyNumberFormat="1" applyFont="1" applyBorder="1" applyAlignment="1">
      <alignment vertical="center"/>
    </xf>
    <xf numFmtId="6" fontId="1" fillId="3" borderId="1" xfId="0" applyNumberFormat="1" applyFont="1" applyFill="1" applyBorder="1" applyAlignment="1">
      <alignment vertical="center"/>
    </xf>
    <xf numFmtId="164" fontId="1" fillId="3" borderId="1" xfId="0" applyNumberFormat="1" applyFont="1" applyFill="1" applyBorder="1" applyAlignment="1">
      <alignment vertical="center"/>
    </xf>
    <xf numFmtId="0" fontId="5" fillId="0" borderId="1" xfId="0" applyFont="1" applyFill="1" applyBorder="1" applyAlignment="1">
      <alignment vertical="center" wrapText="1"/>
    </xf>
    <xf numFmtId="0" fontId="5" fillId="0" borderId="1" xfId="0" applyFont="1" applyFill="1" applyBorder="1" applyAlignment="1">
      <alignment vertical="center"/>
    </xf>
    <xf numFmtId="0" fontId="1" fillId="0" borderId="2" xfId="0" applyFont="1" applyBorder="1" applyAlignment="1">
      <alignment vertical="center" wrapText="1"/>
    </xf>
    <xf numFmtId="0" fontId="1" fillId="0" borderId="7" xfId="0" applyFont="1" applyBorder="1" applyAlignment="1">
      <alignment vertical="center"/>
    </xf>
    <xf numFmtId="2" fontId="1" fillId="0" borderId="6" xfId="0" applyNumberFormat="1" applyFont="1" applyBorder="1" applyAlignment="1">
      <alignment vertical="center"/>
    </xf>
    <xf numFmtId="2" fontId="1" fillId="3" borderId="2" xfId="0" applyNumberFormat="1" applyFont="1" applyFill="1" applyBorder="1" applyAlignment="1">
      <alignment vertical="center"/>
    </xf>
    <xf numFmtId="0" fontId="1" fillId="3" borderId="2" xfId="0" applyFont="1" applyFill="1" applyBorder="1" applyAlignment="1">
      <alignment vertical="center"/>
    </xf>
    <xf numFmtId="0" fontId="1" fillId="3" borderId="3" xfId="0" applyFont="1" applyFill="1" applyBorder="1" applyAlignment="1">
      <alignment vertical="center"/>
    </xf>
    <xf numFmtId="0" fontId="1" fillId="0" borderId="3" xfId="0" applyFont="1" applyFill="1" applyBorder="1" applyAlignment="1">
      <alignment vertical="center" wrapText="1"/>
    </xf>
    <xf numFmtId="0" fontId="3"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wrapText="1"/>
    </xf>
    <xf numFmtId="2" fontId="3" fillId="3" borderId="5" xfId="0" applyNumberFormat="1" applyFont="1" applyFill="1" applyBorder="1" applyAlignment="1">
      <alignment horizontal="center" vertical="center" wrapText="1"/>
    </xf>
    <xf numFmtId="0" fontId="3" fillId="3" borderId="2" xfId="0" applyFont="1" applyFill="1" applyBorder="1" applyAlignment="1">
      <alignment horizontal="center" vertical="center" wrapText="1"/>
    </xf>
    <xf numFmtId="2" fontId="3" fillId="3" borderId="2" xfId="0" applyNumberFormat="1"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9" xfId="0" applyFont="1" applyFill="1" applyBorder="1" applyAlignment="1">
      <alignment horizontal="center" vertical="center" wrapText="1"/>
    </xf>
    <xf numFmtId="3" fontId="1" fillId="0" borderId="1" xfId="0" applyNumberFormat="1" applyFont="1" applyFill="1" applyBorder="1" applyAlignment="1">
      <alignment horizontal="center" vertical="center"/>
    </xf>
    <xf numFmtId="6" fontId="1" fillId="0" borderId="1" xfId="0" applyNumberFormat="1" applyFont="1" applyFill="1" applyBorder="1" applyAlignment="1">
      <alignment horizontal="center" vertical="center"/>
    </xf>
    <xf numFmtId="164" fontId="1" fillId="0" borderId="1" xfId="0" applyNumberFormat="1" applyFont="1" applyFill="1" applyBorder="1" applyAlignment="1">
      <alignment horizontal="center" vertical="center"/>
    </xf>
    <xf numFmtId="2" fontId="1" fillId="0" borderId="5" xfId="0" applyNumberFormat="1" applyFont="1" applyFill="1" applyBorder="1" applyAlignment="1">
      <alignment vertical="center"/>
    </xf>
    <xf numFmtId="6" fontId="1" fillId="0" borderId="2" xfId="0" applyNumberFormat="1" applyFont="1" applyFill="1" applyBorder="1" applyAlignment="1">
      <alignment vertical="center"/>
    </xf>
    <xf numFmtId="2" fontId="1" fillId="0" borderId="2" xfId="0" applyNumberFormat="1" applyFont="1" applyFill="1" applyBorder="1" applyAlignment="1">
      <alignment vertical="center"/>
    </xf>
    <xf numFmtId="6" fontId="1" fillId="0" borderId="4" xfId="0" applyNumberFormat="1" applyFont="1" applyFill="1" applyBorder="1" applyAlignment="1">
      <alignment vertical="center"/>
    </xf>
    <xf numFmtId="0" fontId="5" fillId="0" borderId="0" xfId="0" applyFont="1" applyFill="1" applyBorder="1"/>
    <xf numFmtId="0" fontId="1" fillId="0" borderId="3" xfId="0" applyFont="1" applyFill="1" applyBorder="1"/>
    <xf numFmtId="8" fontId="1" fillId="0" borderId="1" xfId="0" applyNumberFormat="1" applyFont="1" applyFill="1" applyBorder="1" applyAlignment="1">
      <alignment vertical="center"/>
    </xf>
    <xf numFmtId="8" fontId="1" fillId="0" borderId="1" xfId="0" applyNumberFormat="1" applyFont="1" applyFill="1" applyBorder="1" applyAlignment="1">
      <alignment horizontal="right" vertical="center"/>
    </xf>
    <xf numFmtId="8" fontId="5" fillId="0" borderId="1" xfId="2" applyNumberFormat="1" applyFont="1" applyFill="1" applyBorder="1" applyAlignment="1">
      <alignment vertical="center"/>
    </xf>
    <xf numFmtId="8" fontId="5" fillId="0" borderId="1" xfId="0" applyNumberFormat="1" applyFont="1" applyFill="1" applyBorder="1" applyAlignment="1">
      <alignment vertical="center"/>
    </xf>
    <xf numFmtId="4" fontId="1" fillId="0" borderId="1" xfId="0" applyNumberFormat="1" applyFont="1" applyFill="1" applyBorder="1" applyAlignment="1">
      <alignment horizontal="center" vertical="center"/>
    </xf>
    <xf numFmtId="2" fontId="1" fillId="3" borderId="1" xfId="0" applyNumberFormat="1" applyFont="1" applyFill="1" applyBorder="1" applyAlignment="1">
      <alignment vertical="center"/>
    </xf>
    <xf numFmtId="1" fontId="1" fillId="3" borderId="1" xfId="0" applyNumberFormat="1" applyFont="1" applyFill="1" applyBorder="1" applyAlignment="1">
      <alignment vertical="center"/>
    </xf>
    <xf numFmtId="1" fontId="5" fillId="0" borderId="1" xfId="0" applyNumberFormat="1" applyFont="1" applyFill="1" applyBorder="1" applyAlignment="1">
      <alignment vertical="center"/>
    </xf>
    <xf numFmtId="2" fontId="1" fillId="3" borderId="0" xfId="0" applyNumberFormat="1" applyFont="1" applyFill="1" applyBorder="1" applyAlignment="1">
      <alignment vertical="center"/>
    </xf>
    <xf numFmtId="0" fontId="1" fillId="3" borderId="0" xfId="0" applyFont="1" applyFill="1" applyBorder="1" applyAlignment="1">
      <alignment vertical="center"/>
    </xf>
    <xf numFmtId="0" fontId="5" fillId="0" borderId="0" xfId="0" applyFont="1" applyFill="1" applyBorder="1" applyAlignment="1">
      <alignment vertical="center" wrapText="1"/>
    </xf>
    <xf numFmtId="3" fontId="5" fillId="0" borderId="0" xfId="0" applyNumberFormat="1" applyFont="1" applyFill="1" applyBorder="1" applyAlignment="1">
      <alignment vertical="center"/>
    </xf>
    <xf numFmtId="0" fontId="5" fillId="0" borderId="0" xfId="0" applyFont="1" applyFill="1" applyBorder="1" applyAlignment="1">
      <alignment vertical="center"/>
    </xf>
    <xf numFmtId="2" fontId="5" fillId="0" borderId="0" xfId="0" applyNumberFormat="1" applyFont="1" applyFill="1" applyBorder="1" applyAlignment="1">
      <alignment vertical="center"/>
    </xf>
    <xf numFmtId="8" fontId="5" fillId="0" borderId="0" xfId="0" applyNumberFormat="1" applyFont="1" applyFill="1" applyBorder="1" applyAlignment="1">
      <alignment vertical="center"/>
    </xf>
    <xf numFmtId="164" fontId="5" fillId="0" borderId="0" xfId="0" applyNumberFormat="1" applyFont="1" applyFill="1" applyBorder="1" applyAlignment="1">
      <alignment vertical="center"/>
    </xf>
    <xf numFmtId="6" fontId="1" fillId="0" borderId="0" xfId="0" applyNumberFormat="1" applyFont="1" applyBorder="1"/>
    <xf numFmtId="0" fontId="1" fillId="3" borderId="0" xfId="0" applyFont="1" applyFill="1" applyBorder="1" applyAlignment="1">
      <alignment horizontal="center" vertical="center"/>
    </xf>
    <xf numFmtId="0" fontId="1" fillId="5" borderId="0" xfId="0" applyFont="1" applyFill="1" applyBorder="1" applyAlignment="1">
      <alignment horizontal="center" vertical="center" wrapText="1"/>
    </xf>
    <xf numFmtId="3" fontId="1" fillId="5" borderId="0" xfId="0" applyNumberFormat="1" applyFont="1" applyFill="1" applyBorder="1" applyAlignment="1">
      <alignment horizontal="center" vertical="center"/>
    </xf>
    <xf numFmtId="0" fontId="1" fillId="5" borderId="0" xfId="0" applyFont="1" applyFill="1" applyBorder="1" applyAlignment="1">
      <alignment horizontal="center" vertical="center"/>
    </xf>
    <xf numFmtId="2" fontId="1" fillId="3" borderId="14" xfId="0" applyNumberFormat="1" applyFont="1" applyFill="1" applyBorder="1" applyAlignment="1">
      <alignment vertical="center"/>
    </xf>
    <xf numFmtId="0" fontId="1" fillId="4" borderId="15"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5" fillId="4" borderId="15" xfId="0" applyFont="1" applyFill="1" applyBorder="1" applyAlignment="1">
      <alignment horizontal="center" vertical="center" wrapText="1"/>
    </xf>
    <xf numFmtId="2" fontId="5" fillId="4" borderId="15" xfId="0" applyNumberFormat="1" applyFont="1" applyFill="1" applyBorder="1" applyAlignment="1">
      <alignment horizontal="center" vertical="center"/>
    </xf>
    <xf numFmtId="2" fontId="5" fillId="4" borderId="15" xfId="0" applyNumberFormat="1" applyFont="1" applyFill="1" applyBorder="1" applyAlignment="1">
      <alignment horizontal="center" vertical="center" wrapText="1"/>
    </xf>
    <xf numFmtId="3" fontId="1" fillId="4" borderId="15" xfId="0" applyNumberFormat="1" applyFont="1" applyFill="1" applyBorder="1" applyAlignment="1">
      <alignment horizontal="center" vertical="center"/>
    </xf>
    <xf numFmtId="0" fontId="1" fillId="4" borderId="15" xfId="0" applyFont="1" applyFill="1" applyBorder="1" applyAlignment="1">
      <alignment horizontal="center" vertical="center"/>
    </xf>
    <xf numFmtId="2" fontId="1" fillId="4" borderId="15" xfId="0" applyNumberFormat="1" applyFont="1" applyFill="1" applyBorder="1" applyAlignment="1">
      <alignment horizontal="center" vertical="center"/>
    </xf>
    <xf numFmtId="0" fontId="1" fillId="3" borderId="16" xfId="0" applyFont="1" applyFill="1" applyBorder="1" applyAlignment="1">
      <alignment vertical="center"/>
    </xf>
    <xf numFmtId="0" fontId="1" fillId="3" borderId="17" xfId="0" applyFont="1" applyFill="1" applyBorder="1" applyAlignment="1">
      <alignment vertical="center"/>
    </xf>
    <xf numFmtId="2" fontId="1" fillId="3" borderId="19" xfId="0" applyNumberFormat="1" applyFont="1" applyFill="1" applyBorder="1" applyAlignment="1">
      <alignment vertical="center"/>
    </xf>
    <xf numFmtId="2" fontId="1" fillId="3" borderId="20" xfId="0" applyNumberFormat="1" applyFont="1" applyFill="1" applyBorder="1" applyAlignment="1">
      <alignment vertical="center"/>
    </xf>
    <xf numFmtId="0" fontId="5" fillId="4" borderId="18" xfId="0" applyFont="1" applyFill="1" applyBorder="1" applyAlignment="1">
      <alignment horizontal="center" vertical="center" wrapText="1"/>
    </xf>
    <xf numFmtId="0" fontId="3" fillId="4" borderId="18" xfId="0" applyFont="1" applyFill="1" applyBorder="1" applyAlignment="1">
      <alignment horizontal="center" vertical="center" wrapText="1"/>
    </xf>
    <xf numFmtId="2" fontId="5" fillId="4" borderId="18" xfId="0" applyNumberFormat="1" applyFont="1" applyFill="1" applyBorder="1" applyAlignment="1">
      <alignment horizontal="center" vertical="center"/>
    </xf>
    <xf numFmtId="2" fontId="5" fillId="4" borderId="18" xfId="0" applyNumberFormat="1" applyFont="1" applyFill="1" applyBorder="1" applyAlignment="1">
      <alignment horizontal="center" vertical="center" wrapText="1"/>
    </xf>
    <xf numFmtId="0" fontId="1" fillId="4" borderId="18" xfId="0" applyFont="1" applyFill="1" applyBorder="1" applyAlignment="1">
      <alignment horizontal="center" vertical="center" wrapText="1"/>
    </xf>
    <xf numFmtId="3" fontId="1" fillId="4" borderId="18" xfId="0" applyNumberFormat="1" applyFont="1" applyFill="1" applyBorder="1" applyAlignment="1">
      <alignment horizontal="center" vertical="center"/>
    </xf>
    <xf numFmtId="0" fontId="1" fillId="4" borderId="18" xfId="0" applyFont="1" applyFill="1" applyBorder="1" applyAlignment="1">
      <alignment horizontal="center" vertical="center"/>
    </xf>
    <xf numFmtId="2" fontId="1" fillId="4" borderId="18" xfId="0" applyNumberFormat="1" applyFont="1" applyFill="1" applyBorder="1" applyAlignment="1">
      <alignment horizontal="center" vertical="center"/>
    </xf>
    <xf numFmtId="165" fontId="1" fillId="4" borderId="1" xfId="0" applyNumberFormat="1" applyFont="1" applyFill="1" applyBorder="1" applyAlignment="1">
      <alignment vertical="center"/>
    </xf>
    <xf numFmtId="6" fontId="1" fillId="4" borderId="1" xfId="0" applyNumberFormat="1" applyFont="1" applyFill="1" applyBorder="1" applyAlignment="1">
      <alignment vertical="center"/>
    </xf>
    <xf numFmtId="0" fontId="1" fillId="4" borderId="0" xfId="0" applyFont="1" applyFill="1" applyBorder="1" applyAlignment="1">
      <alignment horizontal="center" vertical="center" wrapText="1"/>
    </xf>
    <xf numFmtId="0" fontId="1" fillId="4" borderId="0" xfId="0" applyFont="1" applyFill="1" applyBorder="1" applyAlignment="1">
      <alignment horizontal="center" vertical="center"/>
    </xf>
    <xf numFmtId="2" fontId="1" fillId="4" borderId="0" xfId="0" applyNumberFormat="1" applyFont="1" applyFill="1" applyBorder="1" applyAlignment="1">
      <alignment horizontal="center" vertical="center"/>
    </xf>
    <xf numFmtId="0" fontId="5"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1" fillId="0" borderId="1" xfId="0" applyFont="1" applyBorder="1" applyAlignment="1">
      <alignment horizontal="center" vertical="center" wrapText="1"/>
    </xf>
  </cellXfs>
  <cellStyles count="5">
    <cellStyle name="Comma" xfId="3" builtinId="3"/>
    <cellStyle name="Currency" xfId="2" builtinId="4"/>
    <cellStyle name="Neutral" xfId="1" builtinId="28"/>
    <cellStyle name="Normal" xfId="0" builtinId="0"/>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62"/>
  <sheetViews>
    <sheetView tabSelected="1" zoomScale="85" zoomScaleNormal="85" workbookViewId="0">
      <selection activeCell="F53" sqref="F53"/>
    </sheetView>
  </sheetViews>
  <sheetFormatPr defaultColWidth="9.28515625" defaultRowHeight="15.75" x14ac:dyDescent="0.25"/>
  <cols>
    <col min="1" max="1" width="9.28515625" style="4"/>
    <col min="2" max="2" width="39.42578125" style="2" customWidth="1"/>
    <col min="3" max="3" width="16.85546875" style="4" customWidth="1"/>
    <col min="4" max="4" width="23.7109375" style="4" bestFit="1" customWidth="1"/>
    <col min="5" max="5" width="17.28515625" style="4" customWidth="1"/>
    <col min="6" max="6" width="16.5703125" style="4" customWidth="1"/>
    <col min="7" max="7" width="18.7109375" style="60" customWidth="1"/>
    <col min="8" max="8" width="14.5703125" style="60" customWidth="1"/>
    <col min="9" max="9" width="14.5703125" style="4" customWidth="1"/>
    <col min="10" max="10" width="20" style="60" customWidth="1"/>
    <col min="11" max="13" width="14.5703125" style="4" customWidth="1"/>
    <col min="14" max="14" width="15.28515625" style="4" customWidth="1"/>
    <col min="15" max="16" width="15" style="4" customWidth="1"/>
    <col min="17" max="17" width="13.7109375" style="4" customWidth="1"/>
    <col min="18" max="19" width="15.28515625" style="4" customWidth="1"/>
    <col min="20" max="16384" width="9.28515625" style="4"/>
  </cols>
  <sheetData>
    <row r="1" spans="1:27" x14ac:dyDescent="0.25">
      <c r="A1" s="14"/>
      <c r="B1" s="15"/>
      <c r="C1" s="14"/>
      <c r="D1" s="14"/>
      <c r="E1" s="14"/>
      <c r="F1" s="14"/>
      <c r="G1" s="58"/>
      <c r="H1" s="58"/>
      <c r="I1" s="14"/>
      <c r="J1" s="58"/>
      <c r="K1" s="14"/>
      <c r="O1" s="14"/>
      <c r="P1" s="14"/>
      <c r="Q1" s="14"/>
      <c r="R1" s="14"/>
      <c r="S1" s="14"/>
      <c r="T1" s="14"/>
      <c r="U1" s="14"/>
      <c r="V1" s="14"/>
      <c r="W1" s="14"/>
      <c r="X1" s="14"/>
      <c r="Y1" s="14"/>
      <c r="Z1" s="14"/>
      <c r="AA1" s="10"/>
    </row>
    <row r="2" spans="1:27" ht="31.5" x14ac:dyDescent="0.25">
      <c r="A2" s="14"/>
      <c r="B2" s="65" t="s">
        <v>0</v>
      </c>
      <c r="C2" s="66" t="s">
        <v>1</v>
      </c>
      <c r="D2" s="66" t="s">
        <v>2</v>
      </c>
      <c r="E2" s="66" t="s">
        <v>3</v>
      </c>
      <c r="F2" s="66" t="s">
        <v>4</v>
      </c>
      <c r="G2" s="67" t="s">
        <v>5</v>
      </c>
      <c r="H2" s="67" t="s">
        <v>6</v>
      </c>
      <c r="I2" s="66" t="s">
        <v>7</v>
      </c>
      <c r="J2" s="67" t="s">
        <v>8</v>
      </c>
      <c r="K2" s="66" t="s">
        <v>9</v>
      </c>
      <c r="L2" s="68"/>
      <c r="O2" s="14"/>
      <c r="P2" s="14"/>
      <c r="Q2" s="14"/>
      <c r="R2" s="14"/>
      <c r="S2" s="14"/>
      <c r="T2" s="14"/>
      <c r="U2" s="14"/>
      <c r="V2" s="14"/>
      <c r="W2" s="14"/>
      <c r="X2" s="14"/>
      <c r="Y2" s="14"/>
      <c r="Z2" s="14"/>
      <c r="AA2" s="10"/>
    </row>
    <row r="3" spans="1:27" x14ac:dyDescent="0.25">
      <c r="A3" s="14"/>
      <c r="B3" s="69" t="s">
        <v>10</v>
      </c>
      <c r="C3" s="70">
        <v>145</v>
      </c>
      <c r="D3" s="70">
        <f>C3/6</f>
        <v>24.166666666666668</v>
      </c>
      <c r="E3" s="71">
        <v>1</v>
      </c>
      <c r="F3" s="70">
        <f>D3*E3</f>
        <v>24.166666666666668</v>
      </c>
      <c r="G3" s="70">
        <v>20</v>
      </c>
      <c r="H3" s="70">
        <f>F3*(G3/60)</f>
        <v>8.0555555555555554</v>
      </c>
      <c r="I3" s="72">
        <f>$E$54</f>
        <v>76.544655929721813</v>
      </c>
      <c r="J3" s="72">
        <f>H3*I3</f>
        <v>616.609728322759</v>
      </c>
      <c r="K3" s="73">
        <v>0</v>
      </c>
      <c r="L3" s="68"/>
      <c r="O3" s="14"/>
      <c r="P3" s="14"/>
      <c r="Q3" s="14"/>
      <c r="R3" s="14"/>
      <c r="S3" s="14"/>
      <c r="T3" s="14"/>
      <c r="U3" s="14"/>
      <c r="V3" s="14"/>
      <c r="W3" s="14"/>
      <c r="X3" s="14"/>
      <c r="Y3" s="14"/>
      <c r="Z3" s="14"/>
      <c r="AA3" s="10"/>
    </row>
    <row r="4" spans="1:27" x14ac:dyDescent="0.25">
      <c r="A4" s="14"/>
      <c r="B4" s="69" t="s">
        <v>11</v>
      </c>
      <c r="C4" s="74">
        <v>195</v>
      </c>
      <c r="D4" s="70">
        <f>C4/6</f>
        <v>32.5</v>
      </c>
      <c r="E4" s="74">
        <v>1</v>
      </c>
      <c r="F4" s="70">
        <f>D4*E4</f>
        <v>32.5</v>
      </c>
      <c r="G4" s="70">
        <v>20</v>
      </c>
      <c r="H4" s="70">
        <f>F4*(G4/60)</f>
        <v>10.833333333333332</v>
      </c>
      <c r="I4" s="72">
        <f t="shared" ref="I4:I5" si="0">$E$54</f>
        <v>76.544655929721813</v>
      </c>
      <c r="J4" s="72">
        <f>H4*I4</f>
        <v>829.23377257198626</v>
      </c>
      <c r="K4" s="73">
        <v>0</v>
      </c>
      <c r="L4" s="68"/>
      <c r="O4" s="14"/>
      <c r="P4" s="14"/>
      <c r="Q4" s="14"/>
      <c r="R4" s="14"/>
      <c r="S4" s="14"/>
      <c r="T4" s="14"/>
      <c r="U4" s="14"/>
      <c r="V4" s="14"/>
      <c r="W4" s="14"/>
      <c r="X4" s="14"/>
      <c r="Y4" s="14"/>
      <c r="Z4" s="14"/>
      <c r="AA4" s="10"/>
    </row>
    <row r="5" spans="1:27" ht="31.5" x14ac:dyDescent="0.25">
      <c r="A5" s="14"/>
      <c r="B5" s="69" t="s">
        <v>12</v>
      </c>
      <c r="C5" s="74">
        <v>6660</v>
      </c>
      <c r="D5" s="74">
        <f>C5/6</f>
        <v>1110</v>
      </c>
      <c r="E5" s="74">
        <v>1</v>
      </c>
      <c r="F5" s="75">
        <f>D5*E5</f>
        <v>1110</v>
      </c>
      <c r="G5" s="70">
        <v>20</v>
      </c>
      <c r="H5" s="70">
        <f>F5*(G5/60)</f>
        <v>370</v>
      </c>
      <c r="I5" s="72">
        <f t="shared" si="0"/>
        <v>76.544655929721813</v>
      </c>
      <c r="J5" s="72">
        <f>H5*I5</f>
        <v>28321.522693997071</v>
      </c>
      <c r="K5" s="73">
        <v>0</v>
      </c>
      <c r="L5" s="68"/>
      <c r="O5" s="14"/>
      <c r="P5" s="14"/>
      <c r="Q5" s="14"/>
      <c r="R5" s="14"/>
      <c r="S5" s="14"/>
      <c r="T5" s="14"/>
      <c r="U5" s="14"/>
      <c r="V5" s="14"/>
      <c r="W5" s="14"/>
      <c r="X5" s="14"/>
      <c r="Y5" s="14"/>
      <c r="Z5" s="14"/>
      <c r="AA5" s="10"/>
    </row>
    <row r="6" spans="1:27" s="18" customFormat="1" x14ac:dyDescent="0.25">
      <c r="A6" s="16"/>
      <c r="B6" s="65" t="s">
        <v>13</v>
      </c>
      <c r="C6" s="76">
        <f>SUM(C3:C5)</f>
        <v>7000</v>
      </c>
      <c r="D6" s="77">
        <f t="shared" ref="D6" si="1">SUM(D3:D5)</f>
        <v>1166.6666666666667</v>
      </c>
      <c r="E6" s="77">
        <f>SUM(E2:E5)</f>
        <v>3</v>
      </c>
      <c r="F6" s="77">
        <f t="shared" ref="F6:K6" si="2">SUM(F3:F5)</f>
        <v>1166.6666666666667</v>
      </c>
      <c r="G6" s="78">
        <f t="shared" si="2"/>
        <v>60</v>
      </c>
      <c r="H6" s="158">
        <f t="shared" si="2"/>
        <v>388.88888888888891</v>
      </c>
      <c r="I6" s="80">
        <f t="shared" si="2"/>
        <v>229.63396778916544</v>
      </c>
      <c r="J6" s="80">
        <f t="shared" si="2"/>
        <v>29767.366194891816</v>
      </c>
      <c r="K6" s="79">
        <f t="shared" si="2"/>
        <v>0</v>
      </c>
      <c r="L6" s="81"/>
      <c r="O6" s="16"/>
      <c r="P6" s="16"/>
      <c r="Q6" s="16"/>
      <c r="R6" s="16"/>
      <c r="S6" s="16"/>
      <c r="T6" s="16"/>
      <c r="U6" s="16"/>
      <c r="V6" s="16"/>
      <c r="W6" s="16"/>
      <c r="X6" s="16"/>
      <c r="Y6" s="16"/>
      <c r="Z6" s="16"/>
      <c r="AA6" s="17"/>
    </row>
    <row r="7" spans="1:27" x14ac:dyDescent="0.25">
      <c r="A7" s="14"/>
      <c r="B7" s="62"/>
      <c r="C7" s="82"/>
      <c r="D7" s="82"/>
      <c r="E7" s="82"/>
      <c r="F7" s="82"/>
      <c r="G7" s="83"/>
      <c r="H7" s="83"/>
      <c r="I7" s="82"/>
      <c r="J7" s="83"/>
      <c r="K7" s="82"/>
      <c r="L7" s="82"/>
      <c r="M7" s="14"/>
      <c r="N7" s="14"/>
      <c r="O7" s="14"/>
      <c r="P7" s="14"/>
      <c r="Q7" s="14"/>
      <c r="R7" s="14"/>
      <c r="S7" s="14"/>
      <c r="T7" s="14"/>
      <c r="U7" s="14"/>
      <c r="V7" s="14"/>
      <c r="W7" s="14"/>
      <c r="X7" s="14"/>
      <c r="Y7" s="14"/>
      <c r="Z7" s="14"/>
      <c r="AA7" s="10"/>
    </row>
    <row r="8" spans="1:27" s="2" customFormat="1" ht="31.5" x14ac:dyDescent="0.25">
      <c r="A8" s="15"/>
      <c r="B8" s="200" t="s">
        <v>14</v>
      </c>
      <c r="C8" s="200"/>
      <c r="D8" s="66" t="s">
        <v>15</v>
      </c>
      <c r="E8" s="66" t="s">
        <v>16</v>
      </c>
      <c r="F8" s="66" t="s">
        <v>17</v>
      </c>
      <c r="G8" s="66" t="s">
        <v>5</v>
      </c>
      <c r="H8" s="67" t="s">
        <v>6</v>
      </c>
      <c r="I8" s="67" t="s">
        <v>7</v>
      </c>
      <c r="J8" s="66" t="s">
        <v>8</v>
      </c>
      <c r="K8" s="67" t="s">
        <v>9</v>
      </c>
      <c r="L8" s="84"/>
      <c r="M8" s="27"/>
      <c r="N8" s="27"/>
      <c r="O8" s="15"/>
      <c r="P8" s="15"/>
      <c r="Q8" s="15"/>
      <c r="R8" s="15"/>
      <c r="S8" s="15"/>
      <c r="T8" s="15"/>
      <c r="U8" s="15"/>
      <c r="V8" s="15"/>
      <c r="W8" s="15"/>
      <c r="X8" s="15"/>
      <c r="Y8" s="15"/>
      <c r="Z8" s="15"/>
      <c r="AA8" s="23"/>
    </row>
    <row r="9" spans="1:27" s="22" customFormat="1" x14ac:dyDescent="0.25">
      <c r="A9" s="20"/>
      <c r="B9" s="202" t="s">
        <v>18</v>
      </c>
      <c r="C9" s="202"/>
      <c r="D9" s="85">
        <v>117</v>
      </c>
      <c r="E9" s="86">
        <v>1</v>
      </c>
      <c r="F9" s="87">
        <f>D9*E9</f>
        <v>117</v>
      </c>
      <c r="G9" s="87">
        <v>15</v>
      </c>
      <c r="H9" s="87">
        <f>F9*(G9/60)</f>
        <v>29.25</v>
      </c>
      <c r="I9" s="72">
        <f>$E$54</f>
        <v>76.544655929721813</v>
      </c>
      <c r="J9" s="152">
        <f>H9*I9</f>
        <v>2238.9311859443628</v>
      </c>
      <c r="K9" s="88">
        <v>0</v>
      </c>
      <c r="L9" s="89"/>
      <c r="M9" s="28"/>
      <c r="N9" s="29"/>
      <c r="O9" s="20"/>
      <c r="P9" s="20"/>
      <c r="Q9" s="20"/>
      <c r="R9" s="20"/>
      <c r="S9" s="20"/>
      <c r="T9" s="20"/>
      <c r="U9" s="20"/>
      <c r="V9" s="20"/>
      <c r="W9" s="20"/>
      <c r="X9" s="20"/>
      <c r="Y9" s="20"/>
      <c r="Z9" s="20"/>
      <c r="AA9" s="21"/>
    </row>
    <row r="10" spans="1:27" x14ac:dyDescent="0.25">
      <c r="A10" s="14"/>
      <c r="B10" s="62"/>
      <c r="C10" s="63"/>
      <c r="D10" s="82"/>
      <c r="E10" s="82"/>
      <c r="F10" s="82"/>
      <c r="G10" s="82"/>
      <c r="H10" s="83"/>
      <c r="I10" s="83"/>
      <c r="J10" s="82"/>
      <c r="K10" s="83"/>
      <c r="L10" s="90"/>
      <c r="M10" s="32"/>
      <c r="N10" s="32"/>
      <c r="O10" s="14"/>
      <c r="P10" s="14"/>
      <c r="Q10" s="14"/>
      <c r="R10" s="14"/>
      <c r="S10" s="14"/>
      <c r="T10" s="14"/>
      <c r="U10" s="14"/>
      <c r="V10" s="14"/>
      <c r="W10" s="14"/>
      <c r="X10" s="14"/>
      <c r="Y10" s="14"/>
      <c r="Z10" s="14"/>
      <c r="AA10" s="10"/>
    </row>
    <row r="11" spans="1:27" ht="31.5" x14ac:dyDescent="0.25">
      <c r="A11" s="14"/>
      <c r="B11" s="200" t="s">
        <v>19</v>
      </c>
      <c r="C11" s="200"/>
      <c r="D11" s="66" t="s">
        <v>15</v>
      </c>
      <c r="E11" s="66" t="s">
        <v>3</v>
      </c>
      <c r="F11" s="66" t="s">
        <v>20</v>
      </c>
      <c r="G11" s="66" t="s">
        <v>5</v>
      </c>
      <c r="H11" s="67" t="s">
        <v>6</v>
      </c>
      <c r="I11" s="67" t="s">
        <v>7</v>
      </c>
      <c r="J11" s="66" t="s">
        <v>21</v>
      </c>
      <c r="K11" s="67" t="s">
        <v>22</v>
      </c>
      <c r="L11" s="84"/>
      <c r="N11" s="32"/>
      <c r="O11" s="10"/>
      <c r="AA11" s="10"/>
    </row>
    <row r="12" spans="1:27" x14ac:dyDescent="0.25">
      <c r="A12" s="14"/>
      <c r="B12" s="202" t="s">
        <v>23</v>
      </c>
      <c r="C12" s="202"/>
      <c r="D12" s="91">
        <v>145</v>
      </c>
      <c r="E12" s="92">
        <v>1</v>
      </c>
      <c r="F12" s="91">
        <f>D12*E12</f>
        <v>145</v>
      </c>
      <c r="G12" s="91">
        <v>15</v>
      </c>
      <c r="H12" s="91">
        <f>F12*(G12/60)</f>
        <v>36.25</v>
      </c>
      <c r="I12" s="72">
        <f>$E$54</f>
        <v>76.544655929721813</v>
      </c>
      <c r="J12" s="151">
        <f>H12*I12</f>
        <v>2774.7437774524155</v>
      </c>
      <c r="K12" s="93">
        <v>0</v>
      </c>
      <c r="L12" s="94"/>
      <c r="N12" s="32"/>
      <c r="O12" s="10"/>
      <c r="AA12" s="10"/>
    </row>
    <row r="13" spans="1:27" x14ac:dyDescent="0.25">
      <c r="A13" s="14"/>
      <c r="B13" s="62"/>
      <c r="C13" s="63"/>
      <c r="D13" s="82"/>
      <c r="E13" s="82"/>
      <c r="F13" s="82"/>
      <c r="G13" s="82"/>
      <c r="H13" s="83"/>
      <c r="I13" s="83"/>
      <c r="J13" s="95"/>
      <c r="K13" s="83"/>
      <c r="L13" s="94"/>
      <c r="M13" s="31"/>
      <c r="N13" s="32"/>
      <c r="O13" s="10"/>
      <c r="AA13" s="10"/>
    </row>
    <row r="14" spans="1:27" ht="31.5" x14ac:dyDescent="0.25">
      <c r="A14" s="14"/>
      <c r="B14" s="200" t="s">
        <v>24</v>
      </c>
      <c r="C14" s="200"/>
      <c r="D14" s="66" t="s">
        <v>15</v>
      </c>
      <c r="E14" s="66" t="s">
        <v>3</v>
      </c>
      <c r="F14" s="66" t="s">
        <v>20</v>
      </c>
      <c r="G14" s="66" t="s">
        <v>25</v>
      </c>
      <c r="H14" s="67" t="s">
        <v>6</v>
      </c>
      <c r="I14" s="67" t="s">
        <v>7</v>
      </c>
      <c r="J14" s="66" t="s">
        <v>21</v>
      </c>
      <c r="K14" s="67" t="s">
        <v>22</v>
      </c>
      <c r="L14" s="96"/>
      <c r="M14" s="41"/>
      <c r="N14" s="32"/>
      <c r="O14" s="10"/>
      <c r="AA14" s="10"/>
    </row>
    <row r="15" spans="1:27" x14ac:dyDescent="0.25">
      <c r="A15" s="14"/>
      <c r="B15" s="202" t="s">
        <v>23</v>
      </c>
      <c r="C15" s="202"/>
      <c r="D15" s="91">
        <v>55</v>
      </c>
      <c r="E15" s="92">
        <v>1</v>
      </c>
      <c r="F15" s="91">
        <f>D15*E15</f>
        <v>55</v>
      </c>
      <c r="G15" s="92">
        <v>2.5</v>
      </c>
      <c r="H15" s="91">
        <f>F15*G15</f>
        <v>137.5</v>
      </c>
      <c r="I15" s="72">
        <f>$E$54</f>
        <v>76.544655929721813</v>
      </c>
      <c r="J15" s="151">
        <f>H15*I15</f>
        <v>10524.89019033675</v>
      </c>
      <c r="K15" s="72">
        <v>0</v>
      </c>
      <c r="L15" s="97"/>
      <c r="N15" s="30"/>
      <c r="O15" s="25"/>
      <c r="P15" s="11"/>
      <c r="Q15" s="12"/>
      <c r="R15" s="12"/>
      <c r="S15" s="12"/>
      <c r="T15" s="13"/>
      <c r="U15" s="13"/>
      <c r="V15" s="13"/>
      <c r="W15" s="13"/>
      <c r="X15" s="13"/>
      <c r="Y15" s="13"/>
      <c r="Z15" s="13"/>
    </row>
    <row r="16" spans="1:27" x14ac:dyDescent="0.25">
      <c r="A16" s="14"/>
      <c r="B16" s="62"/>
      <c r="C16" s="63"/>
      <c r="D16" s="82"/>
      <c r="E16" s="82"/>
      <c r="F16" s="82"/>
      <c r="G16" s="82"/>
      <c r="H16" s="98"/>
      <c r="I16" s="83"/>
      <c r="J16" s="95"/>
      <c r="K16" s="83"/>
      <c r="L16" s="97"/>
      <c r="M16" s="42"/>
      <c r="N16" s="30"/>
      <c r="O16" s="25"/>
      <c r="P16" s="11"/>
      <c r="Q16" s="12"/>
      <c r="R16" s="12"/>
      <c r="S16" s="12"/>
      <c r="T16" s="13"/>
      <c r="U16" s="13"/>
      <c r="V16" s="13"/>
      <c r="W16" s="13"/>
      <c r="X16" s="13"/>
      <c r="Y16" s="13"/>
      <c r="Z16" s="13"/>
    </row>
    <row r="17" spans="1:26" ht="31.5" x14ac:dyDescent="0.25">
      <c r="A17" s="14"/>
      <c r="B17" s="200" t="s">
        <v>24</v>
      </c>
      <c r="C17" s="200"/>
      <c r="D17" s="66" t="s">
        <v>15</v>
      </c>
      <c r="E17" s="66" t="s">
        <v>3</v>
      </c>
      <c r="F17" s="66" t="s">
        <v>20</v>
      </c>
      <c r="G17" s="66" t="s">
        <v>5</v>
      </c>
      <c r="H17" s="67" t="s">
        <v>6</v>
      </c>
      <c r="I17" s="67" t="s">
        <v>7</v>
      </c>
      <c r="J17" s="66" t="s">
        <v>21</v>
      </c>
      <c r="K17" s="67" t="s">
        <v>22</v>
      </c>
      <c r="L17" s="68"/>
      <c r="M17" s="31"/>
      <c r="N17" s="30"/>
      <c r="O17" s="25"/>
      <c r="P17" s="11"/>
      <c r="Q17" s="12"/>
      <c r="R17" s="12"/>
      <c r="S17" s="12"/>
      <c r="T17" s="13"/>
      <c r="U17" s="13"/>
      <c r="V17" s="13"/>
      <c r="W17" s="13"/>
      <c r="X17" s="13"/>
      <c r="Y17" s="13"/>
      <c r="Z17" s="13"/>
    </row>
    <row r="18" spans="1:26" x14ac:dyDescent="0.25">
      <c r="A18" s="14"/>
      <c r="B18" s="202" t="s">
        <v>18</v>
      </c>
      <c r="C18" s="202"/>
      <c r="D18" s="91">
        <v>7</v>
      </c>
      <c r="E18" s="92">
        <v>1</v>
      </c>
      <c r="F18" s="91">
        <f>D18*E18</f>
        <v>7</v>
      </c>
      <c r="G18" s="91">
        <v>15</v>
      </c>
      <c r="H18" s="91">
        <f>F18*G18/60</f>
        <v>1.75</v>
      </c>
      <c r="I18" s="72">
        <f>$E$54</f>
        <v>76.544655929721813</v>
      </c>
      <c r="J18" s="151">
        <f>H18*I18</f>
        <v>133.95314787701318</v>
      </c>
      <c r="K18" s="93">
        <v>0</v>
      </c>
      <c r="L18" s="94"/>
      <c r="M18" s="31"/>
      <c r="N18" s="30"/>
      <c r="O18" s="24"/>
      <c r="P18" s="5"/>
      <c r="Q18" s="3"/>
      <c r="R18" s="3"/>
      <c r="S18" s="3"/>
    </row>
    <row r="19" spans="1:26" x14ac:dyDescent="0.25">
      <c r="A19" s="14"/>
      <c r="B19" s="99"/>
      <c r="C19" s="63"/>
      <c r="D19" s="99"/>
      <c r="E19" s="99"/>
      <c r="F19" s="99"/>
      <c r="G19" s="99"/>
      <c r="H19" s="100"/>
      <c r="I19" s="98"/>
      <c r="J19" s="101"/>
      <c r="K19" s="98"/>
      <c r="L19" s="102"/>
      <c r="M19" s="33"/>
      <c r="N19" s="30"/>
      <c r="O19" s="24"/>
      <c r="P19" s="5"/>
      <c r="Q19" s="3"/>
      <c r="R19" s="3"/>
      <c r="S19" s="3"/>
    </row>
    <row r="20" spans="1:26" ht="45.6" customHeight="1" x14ac:dyDescent="0.25">
      <c r="A20" s="14"/>
      <c r="B20" s="200" t="s">
        <v>26</v>
      </c>
      <c r="C20" s="200"/>
      <c r="D20" s="66" t="s">
        <v>15</v>
      </c>
      <c r="E20" s="66" t="s">
        <v>3</v>
      </c>
      <c r="F20" s="66" t="s">
        <v>20</v>
      </c>
      <c r="G20" s="66" t="s">
        <v>5</v>
      </c>
      <c r="H20" s="67" t="s">
        <v>6</v>
      </c>
      <c r="I20" s="67" t="s">
        <v>7</v>
      </c>
      <c r="J20" s="66" t="s">
        <v>21</v>
      </c>
      <c r="K20" s="67" t="s">
        <v>22</v>
      </c>
      <c r="L20" s="68"/>
      <c r="M20" s="27"/>
      <c r="N20" s="35"/>
      <c r="O20" s="26"/>
      <c r="P20" s="19"/>
    </row>
    <row r="21" spans="1:26" x14ac:dyDescent="0.25">
      <c r="A21" s="14"/>
      <c r="B21" s="199" t="s">
        <v>23</v>
      </c>
      <c r="C21" s="199"/>
      <c r="D21" s="103">
        <v>145</v>
      </c>
      <c r="E21" s="103">
        <v>48</v>
      </c>
      <c r="F21" s="103">
        <f>D21*E21</f>
        <v>6960</v>
      </c>
      <c r="G21" s="91">
        <v>30</v>
      </c>
      <c r="H21" s="114">
        <f>F21*(G21/60)</f>
        <v>3480</v>
      </c>
      <c r="I21" s="72">
        <f>$E$54</f>
        <v>76.544655929721813</v>
      </c>
      <c r="J21" s="151">
        <f>H21*I21</f>
        <v>266375.40263543191</v>
      </c>
      <c r="K21" s="93">
        <v>0</v>
      </c>
      <c r="L21" s="68"/>
      <c r="M21" s="34"/>
      <c r="N21" s="35"/>
      <c r="O21" s="24"/>
      <c r="P21" s="5"/>
    </row>
    <row r="22" spans="1:26" x14ac:dyDescent="0.25">
      <c r="A22" s="14"/>
      <c r="B22" s="64"/>
      <c r="C22" s="63"/>
      <c r="D22" s="101"/>
      <c r="E22" s="101"/>
      <c r="F22" s="101"/>
      <c r="G22" s="101"/>
      <c r="H22" s="98"/>
      <c r="I22" s="98"/>
      <c r="J22" s="104"/>
      <c r="K22" s="98"/>
      <c r="L22" s="105"/>
      <c r="M22" s="34"/>
      <c r="N22" s="36"/>
      <c r="O22" s="24"/>
      <c r="P22" s="5"/>
    </row>
    <row r="23" spans="1:26" ht="45.6" customHeight="1" x14ac:dyDescent="0.25">
      <c r="A23" s="14"/>
      <c r="B23" s="200" t="s">
        <v>26</v>
      </c>
      <c r="C23" s="200"/>
      <c r="D23" s="66" t="s">
        <v>15</v>
      </c>
      <c r="E23" s="66" t="s">
        <v>3</v>
      </c>
      <c r="F23" s="66" t="s">
        <v>20</v>
      </c>
      <c r="G23" s="66" t="s">
        <v>5</v>
      </c>
      <c r="H23" s="67" t="s">
        <v>6</v>
      </c>
      <c r="I23" s="67" t="s">
        <v>7</v>
      </c>
      <c r="J23" s="66" t="s">
        <v>21</v>
      </c>
      <c r="K23" s="67" t="s">
        <v>22</v>
      </c>
      <c r="L23" s="106"/>
      <c r="M23" s="34"/>
      <c r="N23" s="36"/>
      <c r="O23" s="24"/>
      <c r="P23" s="5"/>
    </row>
    <row r="24" spans="1:26" x14ac:dyDescent="0.25">
      <c r="A24" s="14"/>
      <c r="B24" s="199" t="s">
        <v>18</v>
      </c>
      <c r="C24" s="199"/>
      <c r="D24" s="91">
        <v>700</v>
      </c>
      <c r="E24" s="92">
        <v>1</v>
      </c>
      <c r="F24" s="91">
        <f>D24*E24</f>
        <v>700</v>
      </c>
      <c r="G24" s="91">
        <v>15</v>
      </c>
      <c r="H24" s="114">
        <f>F24*(G24/60)</f>
        <v>175</v>
      </c>
      <c r="I24" s="72">
        <f>$E$54</f>
        <v>76.544655929721813</v>
      </c>
      <c r="J24" s="151">
        <f>H24*I24</f>
        <v>13395.314787701318</v>
      </c>
      <c r="K24" s="93">
        <v>0</v>
      </c>
      <c r="L24" s="106"/>
      <c r="M24" s="34"/>
      <c r="N24" s="36"/>
      <c r="O24" s="24"/>
      <c r="P24" s="5"/>
    </row>
    <row r="25" spans="1:26" x14ac:dyDescent="0.25">
      <c r="A25" s="14"/>
      <c r="B25" s="99"/>
      <c r="C25" s="63"/>
      <c r="D25" s="99"/>
      <c r="E25" s="99"/>
      <c r="F25" s="99"/>
      <c r="G25" s="99"/>
      <c r="H25" s="98"/>
      <c r="I25" s="98"/>
      <c r="J25" s="101"/>
      <c r="K25" s="98"/>
      <c r="L25" s="102"/>
      <c r="M25" s="33"/>
      <c r="N25" s="36"/>
      <c r="O25" s="24"/>
      <c r="P25" s="5"/>
    </row>
    <row r="26" spans="1:26" ht="31.5" x14ac:dyDescent="0.25">
      <c r="A26" s="14"/>
      <c r="B26" s="200" t="s">
        <v>27</v>
      </c>
      <c r="C26" s="200"/>
      <c r="D26" s="66" t="s">
        <v>15</v>
      </c>
      <c r="E26" s="66" t="s">
        <v>3</v>
      </c>
      <c r="F26" s="66" t="s">
        <v>20</v>
      </c>
      <c r="G26" s="66" t="s">
        <v>5</v>
      </c>
      <c r="H26" s="67" t="s">
        <v>6</v>
      </c>
      <c r="I26" s="67" t="s">
        <v>7</v>
      </c>
      <c r="J26" s="66" t="s">
        <v>21</v>
      </c>
      <c r="K26" s="67" t="s">
        <v>22</v>
      </c>
      <c r="L26" s="84"/>
      <c r="M26" s="27"/>
      <c r="N26" s="36"/>
      <c r="O26" s="24"/>
      <c r="P26" s="5"/>
    </row>
    <row r="27" spans="1:26" x14ac:dyDescent="0.25">
      <c r="A27" s="14"/>
      <c r="B27" s="202" t="s">
        <v>28</v>
      </c>
      <c r="C27" s="202"/>
      <c r="D27" s="74">
        <v>145</v>
      </c>
      <c r="E27" s="74">
        <v>33</v>
      </c>
      <c r="F27" s="74">
        <f>D27*E27</f>
        <v>4785</v>
      </c>
      <c r="G27" s="74">
        <v>30</v>
      </c>
      <c r="H27" s="157">
        <f>F27*G27/60</f>
        <v>2392.5</v>
      </c>
      <c r="I27" s="72">
        <f t="shared" ref="I27:I28" si="3">$E$54</f>
        <v>76.544655929721813</v>
      </c>
      <c r="J27" s="108">
        <f t="shared" ref="J27:J32" si="4">H27*I27</f>
        <v>183133.08931185942</v>
      </c>
      <c r="K27" s="109">
        <v>0</v>
      </c>
      <c r="L27" s="94"/>
      <c r="M27" s="31"/>
      <c r="N27" s="36"/>
      <c r="O27" s="10"/>
    </row>
    <row r="28" spans="1:26" x14ac:dyDescent="0.25">
      <c r="A28" s="14"/>
      <c r="B28" s="202" t="s">
        <v>29</v>
      </c>
      <c r="C28" s="202"/>
      <c r="D28" s="74">
        <v>145</v>
      </c>
      <c r="E28" s="74">
        <v>7</v>
      </c>
      <c r="F28" s="74">
        <f>D28*E28</f>
        <v>1015</v>
      </c>
      <c r="G28" s="74">
        <v>30</v>
      </c>
      <c r="H28" s="157">
        <f>F28*G28/60</f>
        <v>507.5</v>
      </c>
      <c r="I28" s="72">
        <f t="shared" si="3"/>
        <v>76.544655929721813</v>
      </c>
      <c r="J28" s="108">
        <f t="shared" si="4"/>
        <v>38846.412884333819</v>
      </c>
      <c r="K28" s="109">
        <v>0</v>
      </c>
      <c r="L28" s="94"/>
      <c r="M28" s="31"/>
      <c r="N28" s="25"/>
      <c r="O28" s="5"/>
      <c r="P28" s="5"/>
    </row>
    <row r="29" spans="1:26" x14ac:dyDescent="0.25">
      <c r="A29" s="14"/>
      <c r="B29" s="201" t="s">
        <v>13</v>
      </c>
      <c r="C29" s="201"/>
      <c r="D29" s="77">
        <f>SUM(D27:D28)</f>
        <v>290</v>
      </c>
      <c r="E29" s="77"/>
      <c r="F29" s="77">
        <f>SUM(F27:F28)</f>
        <v>5800</v>
      </c>
      <c r="G29" s="77"/>
      <c r="H29" s="78">
        <f>SUM(H27:H28)</f>
        <v>2900</v>
      </c>
      <c r="I29" s="78"/>
      <c r="J29" s="153">
        <f>SUM(J27:J28)</f>
        <v>221979.50219619324</v>
      </c>
      <c r="K29" s="110">
        <f>SUM(K27:K28)</f>
        <v>0</v>
      </c>
      <c r="L29" s="94"/>
      <c r="M29" s="31"/>
      <c r="N29" s="25"/>
      <c r="O29" s="5"/>
      <c r="P29" s="5"/>
    </row>
    <row r="30" spans="1:26" x14ac:dyDescent="0.25">
      <c r="A30" s="14"/>
      <c r="B30" s="111"/>
      <c r="C30" s="63"/>
      <c r="D30" s="99"/>
      <c r="E30" s="99"/>
      <c r="F30" s="99"/>
      <c r="G30" s="99"/>
      <c r="H30" s="98"/>
      <c r="I30" s="100"/>
      <c r="J30" s="112"/>
      <c r="K30" s="100"/>
      <c r="L30" s="113"/>
      <c r="M30" s="31"/>
      <c r="N30" s="25"/>
      <c r="O30" s="5"/>
      <c r="P30" s="5"/>
    </row>
    <row r="31" spans="1:26" ht="31.5" x14ac:dyDescent="0.25">
      <c r="A31" s="14"/>
      <c r="B31" s="200" t="s">
        <v>30</v>
      </c>
      <c r="C31" s="200"/>
      <c r="D31" s="66" t="s">
        <v>15</v>
      </c>
      <c r="E31" s="66" t="s">
        <v>3</v>
      </c>
      <c r="F31" s="66" t="s">
        <v>20</v>
      </c>
      <c r="G31" s="66" t="s">
        <v>5</v>
      </c>
      <c r="H31" s="67" t="s">
        <v>6</v>
      </c>
      <c r="I31" s="67" t="s">
        <v>7</v>
      </c>
      <c r="J31" s="66" t="s">
        <v>21</v>
      </c>
      <c r="K31" s="67" t="s">
        <v>22</v>
      </c>
      <c r="L31" s="68"/>
      <c r="M31" s="31"/>
      <c r="N31" s="25"/>
      <c r="O31" s="5"/>
      <c r="P31" s="5"/>
    </row>
    <row r="32" spans="1:26" x14ac:dyDescent="0.25">
      <c r="A32" s="14"/>
      <c r="B32" s="202" t="s">
        <v>31</v>
      </c>
      <c r="C32" s="202"/>
      <c r="D32" s="92">
        <v>145</v>
      </c>
      <c r="E32" s="92">
        <v>4</v>
      </c>
      <c r="F32" s="91">
        <f>D32*E32</f>
        <v>580</v>
      </c>
      <c r="G32" s="92">
        <v>15</v>
      </c>
      <c r="H32" s="114">
        <f>F32*G32/60</f>
        <v>145</v>
      </c>
      <c r="I32" s="72">
        <f>$E$54</f>
        <v>76.544655929721813</v>
      </c>
      <c r="J32" s="151">
        <f t="shared" si="4"/>
        <v>11098.975109809662</v>
      </c>
      <c r="K32" s="114">
        <v>0</v>
      </c>
      <c r="L32" s="106"/>
      <c r="M32" s="34"/>
      <c r="N32" s="24"/>
      <c r="O32" s="5"/>
      <c r="P32" s="5"/>
    </row>
    <row r="33" spans="1:16" x14ac:dyDescent="0.25">
      <c r="A33" s="14"/>
      <c r="B33" s="99"/>
      <c r="C33" s="63"/>
      <c r="D33" s="99"/>
      <c r="E33" s="99"/>
      <c r="F33" s="99"/>
      <c r="G33" s="99"/>
      <c r="H33" s="98"/>
      <c r="I33" s="98"/>
      <c r="J33" s="101"/>
      <c r="K33" s="98"/>
      <c r="L33" s="102"/>
      <c r="M33" s="33"/>
      <c r="N33" s="24"/>
      <c r="O33" s="5"/>
      <c r="P33" s="5"/>
    </row>
    <row r="34" spans="1:16" ht="31.5" x14ac:dyDescent="0.25">
      <c r="A34" s="14"/>
      <c r="B34" s="198" t="s">
        <v>32</v>
      </c>
      <c r="C34" s="198"/>
      <c r="D34" s="115" t="s">
        <v>15</v>
      </c>
      <c r="E34" s="66" t="s">
        <v>3</v>
      </c>
      <c r="F34" s="115" t="s">
        <v>20</v>
      </c>
      <c r="G34" s="66" t="s">
        <v>5</v>
      </c>
      <c r="H34" s="67" t="s">
        <v>6</v>
      </c>
      <c r="I34" s="116" t="s">
        <v>7</v>
      </c>
      <c r="J34" s="115" t="s">
        <v>21</v>
      </c>
      <c r="K34" s="116" t="s">
        <v>22</v>
      </c>
      <c r="L34" s="117"/>
      <c r="M34" s="39"/>
      <c r="N34" s="24"/>
      <c r="O34" s="5"/>
      <c r="P34" s="5"/>
    </row>
    <row r="35" spans="1:16" x14ac:dyDescent="0.25">
      <c r="A35" s="14"/>
      <c r="B35" s="199" t="s">
        <v>23</v>
      </c>
      <c r="C35" s="199"/>
      <c r="D35" s="103">
        <v>195</v>
      </c>
      <c r="E35" s="103">
        <v>77</v>
      </c>
      <c r="F35" s="103">
        <f>D35*E35</f>
        <v>15015</v>
      </c>
      <c r="G35" s="103">
        <v>5</v>
      </c>
      <c r="H35" s="91">
        <f>F35*(G35/60)</f>
        <v>1251.25</v>
      </c>
      <c r="I35" s="72">
        <f>$E$54</f>
        <v>76.544655929721813</v>
      </c>
      <c r="J35" s="151">
        <f t="shared" ref="J35" si="5">H35*I35</f>
        <v>95776.500732064422</v>
      </c>
      <c r="K35" s="114">
        <v>0</v>
      </c>
      <c r="L35" s="106"/>
      <c r="M35" s="34"/>
      <c r="N35" s="24"/>
      <c r="O35" s="5"/>
      <c r="P35" s="5"/>
    </row>
    <row r="36" spans="1:16" x14ac:dyDescent="0.25">
      <c r="A36" s="14"/>
      <c r="B36" s="118"/>
      <c r="C36" s="119"/>
      <c r="D36" s="119"/>
      <c r="E36" s="119"/>
      <c r="F36" s="119"/>
      <c r="G36" s="120"/>
      <c r="H36" s="120"/>
      <c r="I36" s="121"/>
      <c r="J36" s="120"/>
      <c r="K36" s="121"/>
      <c r="L36" s="102"/>
      <c r="M36" s="33"/>
      <c r="N36" s="24"/>
      <c r="O36" s="5"/>
      <c r="P36" s="5"/>
    </row>
    <row r="37" spans="1:16" ht="63" x14ac:dyDescent="0.25">
      <c r="A37" s="14"/>
      <c r="B37" s="65" t="s">
        <v>33</v>
      </c>
      <c r="C37" s="66" t="s">
        <v>34</v>
      </c>
      <c r="D37" s="66" t="s">
        <v>35</v>
      </c>
      <c r="E37" s="66" t="s">
        <v>36</v>
      </c>
      <c r="F37" s="66" t="s">
        <v>37</v>
      </c>
      <c r="G37" s="116" t="s">
        <v>38</v>
      </c>
      <c r="H37" s="67" t="s">
        <v>5</v>
      </c>
      <c r="I37" s="66" t="s">
        <v>6</v>
      </c>
      <c r="J37" s="67" t="s">
        <v>7</v>
      </c>
      <c r="K37" s="66" t="s">
        <v>21</v>
      </c>
      <c r="L37" s="66" t="s">
        <v>22</v>
      </c>
      <c r="N37" s="24"/>
      <c r="O37" s="5"/>
      <c r="P37" s="5"/>
    </row>
    <row r="38" spans="1:16" x14ac:dyDescent="0.25">
      <c r="A38" s="14"/>
      <c r="B38" s="122" t="s">
        <v>39</v>
      </c>
      <c r="C38" s="74">
        <v>1654</v>
      </c>
      <c r="D38" s="70">
        <v>74.365099999999998</v>
      </c>
      <c r="E38" s="74">
        <f>C38*D38</f>
        <v>122999.87539999999</v>
      </c>
      <c r="F38" s="123">
        <v>0.2</v>
      </c>
      <c r="G38" s="107">
        <f>E38*F38</f>
        <v>24599.97508</v>
      </c>
      <c r="H38" s="156">
        <v>30</v>
      </c>
      <c r="I38" s="107">
        <f>G38*H38/60</f>
        <v>12299.98754</v>
      </c>
      <c r="J38" s="72">
        <f t="shared" ref="J38:J39" si="6">$E$54</f>
        <v>76.544655929721813</v>
      </c>
      <c r="K38" s="124">
        <f>I38*J38</f>
        <v>941498.31418916536</v>
      </c>
      <c r="L38" s="125">
        <v>0</v>
      </c>
      <c r="M38" s="24"/>
      <c r="N38" s="24"/>
      <c r="O38" s="5"/>
      <c r="P38" s="5"/>
    </row>
    <row r="39" spans="1:16" x14ac:dyDescent="0.25">
      <c r="A39" s="14"/>
      <c r="B39" s="122" t="s">
        <v>40</v>
      </c>
      <c r="C39" s="74">
        <v>1654</v>
      </c>
      <c r="D39" s="70">
        <v>74.365099999999998</v>
      </c>
      <c r="E39" s="74">
        <f>C39*D39</f>
        <v>122999.87539999999</v>
      </c>
      <c r="F39" s="123">
        <v>1</v>
      </c>
      <c r="G39" s="107">
        <f>E39*F39</f>
        <v>122999.87539999999</v>
      </c>
      <c r="H39" s="156">
        <v>30</v>
      </c>
      <c r="I39" s="107">
        <f>G39*H39/60</f>
        <v>61499.937699999995</v>
      </c>
      <c r="J39" s="72">
        <f t="shared" si="6"/>
        <v>76.544655929721813</v>
      </c>
      <c r="K39" s="124">
        <f>I39*J39</f>
        <v>4707491.5709458264</v>
      </c>
      <c r="L39" s="125">
        <v>0</v>
      </c>
      <c r="M39" s="24"/>
      <c r="N39" s="24"/>
      <c r="O39" s="5"/>
      <c r="P39" s="5"/>
    </row>
    <row r="40" spans="1:16" s="54" customFormat="1" x14ac:dyDescent="0.25">
      <c r="A40" s="149"/>
      <c r="B40" s="126" t="s">
        <v>13</v>
      </c>
      <c r="C40" s="77">
        <f>SUM(C38:C39)</f>
        <v>3308</v>
      </c>
      <c r="D40" s="127"/>
      <c r="E40" s="127"/>
      <c r="F40" s="127"/>
      <c r="G40" s="77">
        <f>SUM(G37:G39)</f>
        <v>147599.85047999999</v>
      </c>
      <c r="H40" s="78"/>
      <c r="I40" s="77">
        <f>SUM(I38:I39)</f>
        <v>73799.925239999997</v>
      </c>
      <c r="J40" s="78">
        <f>SUM(J36:J39)</f>
        <v>153.08931185944363</v>
      </c>
      <c r="K40" s="154">
        <f>SUM(K38:K39)</f>
        <v>5648989.8851349913</v>
      </c>
      <c r="L40" s="79">
        <f>SUM(L38:L39)</f>
        <v>0</v>
      </c>
      <c r="M40" s="24"/>
      <c r="N40" s="52"/>
      <c r="O40" s="53"/>
      <c r="P40" s="53"/>
    </row>
    <row r="41" spans="1:16" s="54" customFormat="1" ht="16.5" thickBot="1" x14ac:dyDescent="0.3">
      <c r="A41" s="149"/>
      <c r="B41" s="161"/>
      <c r="C41" s="162"/>
      <c r="D41" s="163"/>
      <c r="E41" s="163"/>
      <c r="F41" s="163"/>
      <c r="G41" s="162"/>
      <c r="H41" s="164"/>
      <c r="I41" s="162"/>
      <c r="J41" s="164"/>
      <c r="K41" s="165"/>
      <c r="L41" s="166"/>
      <c r="M41" s="167"/>
      <c r="N41" s="52"/>
      <c r="O41" s="53"/>
      <c r="P41" s="53"/>
    </row>
    <row r="42" spans="1:16" ht="48.75" thickTop="1" thickBot="1" x14ac:dyDescent="0.3">
      <c r="A42" s="14"/>
      <c r="B42" s="173"/>
      <c r="C42" s="174" t="s">
        <v>34</v>
      </c>
      <c r="D42" s="175" t="s">
        <v>54</v>
      </c>
      <c r="E42" s="175" t="s">
        <v>55</v>
      </c>
      <c r="F42" s="175" t="s">
        <v>57</v>
      </c>
      <c r="G42" s="176" t="s">
        <v>56</v>
      </c>
      <c r="H42" s="177" t="s">
        <v>61</v>
      </c>
      <c r="I42" s="175" t="s">
        <v>21</v>
      </c>
      <c r="J42" s="172"/>
      <c r="K42" s="121"/>
      <c r="L42" s="102"/>
      <c r="M42" s="33"/>
      <c r="N42" s="24"/>
      <c r="O42" s="5"/>
      <c r="P42" s="5"/>
    </row>
    <row r="43" spans="1:16" ht="48.75" thickTop="1" thickBot="1" x14ac:dyDescent="0.3">
      <c r="A43" s="14"/>
      <c r="B43" s="173" t="s">
        <v>53</v>
      </c>
      <c r="C43" s="178">
        <v>1333</v>
      </c>
      <c r="D43" s="179">
        <v>60</v>
      </c>
      <c r="E43" s="179">
        <f>C43*D43</f>
        <v>79980</v>
      </c>
      <c r="F43" s="179">
        <v>8.3330000000000001E-2</v>
      </c>
      <c r="G43" s="180">
        <f>E43*F43</f>
        <v>6664.7334000000001</v>
      </c>
      <c r="H43" s="193">
        <f t="shared" ref="H43" si="7">$E$54</f>
        <v>76.544655929721813</v>
      </c>
      <c r="I43" s="194">
        <f>G43*H43</f>
        <v>510149.72496632504</v>
      </c>
      <c r="J43" s="159"/>
      <c r="K43" s="160"/>
      <c r="L43" s="102"/>
      <c r="M43" s="33"/>
      <c r="N43" s="24"/>
      <c r="O43" s="5"/>
      <c r="P43" s="5"/>
    </row>
    <row r="44" spans="1:16" ht="17.25" thickTop="1" thickBot="1" x14ac:dyDescent="0.3">
      <c r="A44" s="14"/>
      <c r="B44" s="195"/>
      <c r="C44" s="196"/>
      <c r="D44" s="196"/>
      <c r="E44" s="196"/>
      <c r="F44" s="196"/>
      <c r="G44" s="197"/>
      <c r="H44" s="197"/>
      <c r="I44" s="196"/>
      <c r="J44" s="159"/>
      <c r="K44" s="160"/>
      <c r="L44" s="102"/>
      <c r="M44" s="33"/>
      <c r="N44" s="24"/>
      <c r="O44" s="5"/>
      <c r="P44" s="5"/>
    </row>
    <row r="45" spans="1:16" ht="48.75" thickTop="1" thickBot="1" x14ac:dyDescent="0.3">
      <c r="A45" s="14"/>
      <c r="B45" s="185" t="s">
        <v>58</v>
      </c>
      <c r="C45" s="186" t="s">
        <v>59</v>
      </c>
      <c r="D45" s="185" t="s">
        <v>54</v>
      </c>
      <c r="E45" s="185" t="s">
        <v>55</v>
      </c>
      <c r="F45" s="185" t="s">
        <v>57</v>
      </c>
      <c r="G45" s="187" t="s">
        <v>56</v>
      </c>
      <c r="H45" s="188" t="s">
        <v>61</v>
      </c>
      <c r="I45" s="185" t="s">
        <v>21</v>
      </c>
      <c r="J45" s="183"/>
      <c r="K45" s="181"/>
      <c r="L45" s="102"/>
      <c r="M45" s="33"/>
      <c r="N45" s="24"/>
      <c r="O45" s="5"/>
      <c r="P45" s="5"/>
    </row>
    <row r="46" spans="1:16" ht="48.75" thickTop="1" thickBot="1" x14ac:dyDescent="0.3">
      <c r="A46" s="14"/>
      <c r="B46" s="189" t="s">
        <v>62</v>
      </c>
      <c r="C46" s="190">
        <v>3400</v>
      </c>
      <c r="D46" s="191">
        <v>61</v>
      </c>
      <c r="E46" s="191">
        <f>C46*D46</f>
        <v>207400</v>
      </c>
      <c r="F46" s="191">
        <v>8.3330000000000001E-2</v>
      </c>
      <c r="G46" s="192">
        <f>E46*F46</f>
        <v>17282.642</v>
      </c>
      <c r="H46" s="193">
        <f t="shared" ref="H46" si="8">$E$54</f>
        <v>76.544655929721813</v>
      </c>
      <c r="I46" s="194">
        <f>G46*H46</f>
        <v>1322893.8854465592</v>
      </c>
      <c r="J46" s="184"/>
      <c r="K46" s="182"/>
      <c r="L46" s="102"/>
      <c r="M46" s="33"/>
      <c r="N46" s="24"/>
      <c r="O46" s="5"/>
      <c r="P46" s="5"/>
    </row>
    <row r="47" spans="1:16" ht="16.5" thickTop="1" x14ac:dyDescent="0.25">
      <c r="A47" s="14"/>
      <c r="B47" s="62"/>
      <c r="C47" s="82"/>
      <c r="D47" s="82"/>
      <c r="E47" s="82"/>
      <c r="F47" s="82"/>
      <c r="G47" s="159"/>
      <c r="H47" s="159"/>
      <c r="I47" s="160"/>
      <c r="J47" s="159"/>
      <c r="K47" s="160"/>
      <c r="L47" s="102"/>
      <c r="M47" s="33"/>
      <c r="N47" s="24"/>
      <c r="O47" s="5"/>
      <c r="P47" s="5"/>
    </row>
    <row r="48" spans="1:16" x14ac:dyDescent="0.25">
      <c r="A48" s="14"/>
      <c r="B48" s="169" t="s">
        <v>60</v>
      </c>
      <c r="C48" s="170">
        <f>C43+C46</f>
        <v>4733</v>
      </c>
      <c r="D48" s="171"/>
      <c r="E48" s="170">
        <f>E43+E46</f>
        <v>287380</v>
      </c>
      <c r="F48" s="171"/>
      <c r="G48" s="170">
        <f>G43+G46</f>
        <v>23947.375400000001</v>
      </c>
      <c r="H48" s="170">
        <f>H43+H46</f>
        <v>153.08931185944363</v>
      </c>
      <c r="I48" s="168"/>
      <c r="J48" s="159"/>
      <c r="K48" s="160"/>
      <c r="L48" s="102"/>
      <c r="M48" s="33"/>
      <c r="N48" s="24"/>
      <c r="O48" s="5"/>
      <c r="P48" s="5"/>
    </row>
    <row r="49" spans="1:16" x14ac:dyDescent="0.25">
      <c r="B49" s="62"/>
      <c r="C49" s="82"/>
      <c r="D49" s="82"/>
      <c r="E49" s="82"/>
      <c r="F49" s="82"/>
      <c r="G49" s="159"/>
      <c r="H49" s="159"/>
      <c r="I49" s="160"/>
      <c r="J49" s="159"/>
      <c r="K49" s="160"/>
      <c r="L49" s="102"/>
      <c r="M49" s="33"/>
      <c r="N49" s="24"/>
      <c r="O49" s="5"/>
      <c r="P49" s="5"/>
    </row>
    <row r="50" spans="1:16" x14ac:dyDescent="0.25">
      <c r="A50" s="14"/>
      <c r="B50" s="128"/>
      <c r="C50" s="129"/>
      <c r="D50" s="129"/>
      <c r="E50" s="129"/>
      <c r="F50" s="129"/>
      <c r="G50" s="130"/>
      <c r="H50" s="131"/>
      <c r="I50" s="132"/>
      <c r="J50" s="131"/>
      <c r="K50" s="133"/>
      <c r="L50" s="102"/>
      <c r="M50" s="33"/>
      <c r="N50" s="10"/>
    </row>
    <row r="51" spans="1:16" s="6" customFormat="1" ht="31.5" x14ac:dyDescent="0.25">
      <c r="A51" s="150"/>
      <c r="B51" s="134"/>
      <c r="C51" s="135" t="s">
        <v>41</v>
      </c>
      <c r="D51" s="135" t="s">
        <v>42</v>
      </c>
      <c r="E51" s="135" t="s">
        <v>43</v>
      </c>
      <c r="F51" s="135" t="s">
        <v>44</v>
      </c>
      <c r="G51" s="136" t="s">
        <v>45</v>
      </c>
      <c r="H51" s="137"/>
      <c r="I51" s="138"/>
      <c r="J51" s="139"/>
      <c r="K51" s="140"/>
      <c r="L51" s="141"/>
      <c r="M51" s="40"/>
      <c r="N51" s="37"/>
    </row>
    <row r="52" spans="1:16" s="6" customFormat="1" x14ac:dyDescent="0.25">
      <c r="A52" s="150"/>
      <c r="B52" s="134"/>
      <c r="C52" s="142">
        <f>SUM(D6,D9,D12,D15,D18,D21,D24,D29,D32,D35,C40, C43, C46)</f>
        <v>11006.666666666668</v>
      </c>
      <c r="D52" s="142">
        <f>SUM(G40,F35,F32,F29,F24,F21,F18,F15,F12,F9,F6, E43, E46)</f>
        <v>465525.51714666665</v>
      </c>
      <c r="E52" s="155">
        <f>ROUND(SUM(I40,H35,H32,H28,H27,H24,H21,H18,H15,H12,H9,H6, G43, G46), 0)</f>
        <v>106292</v>
      </c>
      <c r="F52" s="143">
        <f>SUM(K40,J35,J32,J29,J24,J21,J18,J15,J12,J9,J6, I43, I46)</f>
        <v>8136099.0755055789</v>
      </c>
      <c r="G52" s="144">
        <f>SUM(K6,K9,K12,K15,K18,K21,K24,K29,K32,K35,L40)</f>
        <v>0</v>
      </c>
      <c r="H52" s="145"/>
      <c r="I52" s="146"/>
      <c r="J52" s="147"/>
      <c r="K52" s="146"/>
      <c r="L52" s="148"/>
      <c r="M52" s="38"/>
    </row>
    <row r="53" spans="1:16" x14ac:dyDescent="0.25">
      <c r="C53" s="13"/>
      <c r="D53" s="13"/>
      <c r="E53" s="13"/>
      <c r="F53" s="13"/>
      <c r="G53" s="59"/>
    </row>
    <row r="54" spans="1:16" ht="254.1" customHeight="1" x14ac:dyDescent="0.25">
      <c r="A54" s="14"/>
      <c r="B54" s="55" t="s">
        <v>63</v>
      </c>
      <c r="C54" s="56">
        <v>52.28</v>
      </c>
      <c r="D54" s="57">
        <v>0.68300000000000005</v>
      </c>
      <c r="E54" s="56">
        <f>C54/D54</f>
        <v>76.544655929721813</v>
      </c>
    </row>
    <row r="58" spans="1:16" x14ac:dyDescent="0.25">
      <c r="A58" s="14"/>
      <c r="B58" s="43"/>
    </row>
    <row r="60" spans="1:16" x14ac:dyDescent="0.25">
      <c r="A60" s="14"/>
      <c r="B60" s="43"/>
    </row>
    <row r="61" spans="1:16" x14ac:dyDescent="0.25">
      <c r="C61" s="7"/>
      <c r="D61" s="7"/>
      <c r="E61" s="7"/>
      <c r="F61" s="7"/>
    </row>
    <row r="62" spans="1:16" x14ac:dyDescent="0.25">
      <c r="C62" s="8"/>
      <c r="D62" s="8"/>
      <c r="E62" s="8"/>
      <c r="F62" s="9"/>
    </row>
  </sheetData>
  <mergeCells count="20">
    <mergeCell ref="B24:C24"/>
    <mergeCell ref="B8:C8"/>
    <mergeCell ref="B9:C9"/>
    <mergeCell ref="B11:C11"/>
    <mergeCell ref="B12:C12"/>
    <mergeCell ref="B14:C14"/>
    <mergeCell ref="B15:C15"/>
    <mergeCell ref="B17:C17"/>
    <mergeCell ref="B18:C18"/>
    <mergeCell ref="B20:C20"/>
    <mergeCell ref="B21:C21"/>
    <mergeCell ref="B23:C23"/>
    <mergeCell ref="B34:C34"/>
    <mergeCell ref="B35:C35"/>
    <mergeCell ref="B26:C26"/>
    <mergeCell ref="B29:C29"/>
    <mergeCell ref="B28:C28"/>
    <mergeCell ref="B27:C27"/>
    <mergeCell ref="B31:C31"/>
    <mergeCell ref="B32:C32"/>
  </mergeCells>
  <pageMargins left="0.7" right="0.7" top="0.75" bottom="0.75" header="0.3" footer="0.3"/>
  <pageSetup scale="7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G7"/>
  <sheetViews>
    <sheetView zoomScale="90" zoomScaleNormal="90" workbookViewId="0">
      <selection activeCell="E5" sqref="E5"/>
    </sheetView>
  </sheetViews>
  <sheetFormatPr defaultRowHeight="15" x14ac:dyDescent="0.25"/>
  <cols>
    <col min="1" max="1" width="41.5703125" customWidth="1"/>
    <col min="2" max="2" width="22.28515625" bestFit="1" customWidth="1"/>
    <col min="3" max="3" width="14" customWidth="1"/>
    <col min="4" max="4" width="13.7109375" customWidth="1"/>
    <col min="5" max="5" width="13.42578125" bestFit="1" customWidth="1"/>
    <col min="6" max="6" width="11.28515625" bestFit="1" customWidth="1"/>
    <col min="7" max="7" width="16.5703125" bestFit="1" customWidth="1"/>
  </cols>
  <sheetData>
    <row r="2" spans="1:7" ht="47.25" x14ac:dyDescent="0.25">
      <c r="B2" s="44"/>
      <c r="C2" s="1" t="s">
        <v>46</v>
      </c>
      <c r="D2" s="1" t="s">
        <v>47</v>
      </c>
      <c r="E2" s="1" t="s">
        <v>48</v>
      </c>
      <c r="F2" s="61" t="s">
        <v>7</v>
      </c>
      <c r="G2" s="1" t="s">
        <v>21</v>
      </c>
    </row>
    <row r="3" spans="1:7" ht="31.5" x14ac:dyDescent="0.25">
      <c r="B3" s="45" t="s">
        <v>49</v>
      </c>
      <c r="C3" s="48">
        <f>Sheet1!F6</f>
        <v>1166.6666666666667</v>
      </c>
      <c r="D3" s="46">
        <v>30</v>
      </c>
      <c r="E3" s="50">
        <f>C3*(D3/60)</f>
        <v>583.33333333333337</v>
      </c>
      <c r="F3" s="47">
        <f>D7</f>
        <v>72.73792093704246</v>
      </c>
      <c r="G3" s="49">
        <f t="shared" ref="G3" si="0">E3*F3</f>
        <v>42430.453879941437</v>
      </c>
    </row>
    <row r="4" spans="1:7" ht="15.75" x14ac:dyDescent="0.25">
      <c r="B4" s="45" t="s">
        <v>50</v>
      </c>
      <c r="C4" s="48">
        <v>120000</v>
      </c>
      <c r="D4" s="46">
        <v>45</v>
      </c>
      <c r="E4" s="48">
        <f>C4*(D4/60)</f>
        <v>90000</v>
      </c>
      <c r="F4" s="47">
        <f>D7</f>
        <v>72.73792093704246</v>
      </c>
      <c r="G4" s="49">
        <f t="shared" ref="G4" si="1">E4*F4</f>
        <v>6546412.884333821</v>
      </c>
    </row>
    <row r="5" spans="1:7" ht="15.75" x14ac:dyDescent="0.25">
      <c r="B5" s="44" t="s">
        <v>51</v>
      </c>
      <c r="C5" s="48"/>
      <c r="D5" s="46"/>
      <c r="E5" s="48"/>
      <c r="F5" s="47"/>
      <c r="G5" s="51">
        <f>SUM(G3:G4)</f>
        <v>6588843.3382137623</v>
      </c>
    </row>
    <row r="7" spans="1:7" ht="189" x14ac:dyDescent="0.25">
      <c r="A7" s="55" t="s">
        <v>52</v>
      </c>
      <c r="B7" s="56">
        <v>49.68</v>
      </c>
      <c r="C7" s="57">
        <v>0.68300000000000005</v>
      </c>
      <c r="D7" s="56">
        <f>B7/C7</f>
        <v>72.73792093704246</v>
      </c>
    </row>
  </sheetData>
  <pageMargins left="0.7" right="0.7" top="0.75" bottom="0.75" header="0.3" footer="0.3"/>
  <pageSetup paperSize="193"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EB2C590C5B0E548BBB80B30B4757BD0" ma:contentTypeVersion="22" ma:contentTypeDescription="Create a new document." ma:contentTypeScope="" ma:versionID="33b7458d72577c8148bdfdffbd779713">
  <xsd:schema xmlns:xsd="http://www.w3.org/2001/XMLSchema" xmlns:xs="http://www.w3.org/2001/XMLSchema" xmlns:p="http://schemas.microsoft.com/office/2006/metadata/properties" xmlns:ns2="63ed583d-7590-47b9-98bc-2af72f9646ac" xmlns:ns3="b3ce6949-99fe-4549-b75a-2322037c47c1" targetNamespace="http://schemas.microsoft.com/office/2006/metadata/properties" ma:root="true" ma:fieldsID="c7e1d2447c39b66c4b01beef9ff22da9" ns2:_="" ns3:_="">
    <xsd:import namespace="63ed583d-7590-47b9-98bc-2af72f9646ac"/>
    <xsd:import namespace="b3ce6949-99fe-4549-b75a-2322037c47c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Location" minOccurs="0"/>
                <xsd:element ref="ns2:MediaServiceGenerationTime" minOccurs="0"/>
                <xsd:element ref="ns2:MediaServiceEventHashCode" minOccurs="0"/>
                <xsd:element ref="ns2:MediaServiceAutoTags" minOccurs="0"/>
                <xsd:element ref="ns2:MediaServiceOCR"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d583d-7590-47b9-98bc-2af72f9646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aa446fb-c4e7-47d1-9e02-aae3431be31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3ce6949-99fe-4549-b75a-2322037c47c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a733cde4-2013-41d4-a110-f16b355bebe5}" ma:internalName="TaxCatchAll" ma:showField="CatchAllData" ma:web="b3ce6949-99fe-4549-b75a-2322037c47c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3ce6949-99fe-4549-b75a-2322037c47c1" xsi:nil="true"/>
    <lcf76f155ced4ddcb4097134ff3c332f xmlns="63ed583d-7590-47b9-98bc-2af72f9646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FCAB70F-EA31-4D80-81D3-06BE403984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d583d-7590-47b9-98bc-2af72f9646ac"/>
    <ds:schemaRef ds:uri="b3ce6949-99fe-4549-b75a-2322037c47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EC7DB60-9767-43BC-AACC-7864B500E3FC}">
  <ds:schemaRefs>
    <ds:schemaRef ds:uri="http://schemas.microsoft.com/sharepoint/v3/contenttype/forms"/>
  </ds:schemaRefs>
</ds:datastoreItem>
</file>

<file path=customXml/itemProps3.xml><?xml version="1.0" encoding="utf-8"?>
<ds:datastoreItem xmlns:ds="http://schemas.openxmlformats.org/officeDocument/2006/customXml" ds:itemID="{54B1B8F0-C051-462C-82CB-8611409CEC41}">
  <ds:schemaRefs>
    <ds:schemaRef ds:uri="http://purl.org/dc/elements/1.1/"/>
    <ds:schemaRef ds:uri="http://schemas.microsoft.com/office/2006/metadata/properties"/>
    <ds:schemaRef ds:uri="http://purl.org/dc/terms/"/>
    <ds:schemaRef ds:uri="b3ce6949-99fe-4549-b75a-2322037c47c1"/>
    <ds:schemaRef ds:uri="http://schemas.microsoft.com/office/2006/documentManagement/types"/>
    <ds:schemaRef ds:uri="http://schemas.microsoft.com/office/infopath/2007/PartnerControls"/>
    <ds:schemaRef ds:uri="http://schemas.openxmlformats.org/package/2006/metadata/core-properties"/>
    <ds:schemaRef ds:uri="63ed583d-7590-47b9-98bc-2af72f9646a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Fed Gov Cost</vt:lpstr>
    </vt:vector>
  </TitlesOfParts>
  <Manager/>
  <Company>DOT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Geller, Shelby (PHMSA)</dc:creator>
  <cp:keywords/>
  <dc:description/>
  <cp:lastModifiedBy>Andrews, Steven (PHMSA)</cp:lastModifiedBy>
  <cp:revision/>
  <dcterms:created xsi:type="dcterms:W3CDTF">2017-10-30T20:20:31Z</dcterms:created>
  <dcterms:modified xsi:type="dcterms:W3CDTF">2024-10-31T17:20:04Z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0x010100FEB2C590C5B0E548BBB80B30B4757BD0</vt:lpwstr>
  </property>
  <property fmtid="{D5CDD505-2E9C-101B-9397-08002B2CF9AE}" pid="3" name="MediaServiceImageTags">
    <vt:lpwstr/>
  </property>
</Properties>
</file>