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usdot-my.sharepoint.com/personal/steven_andrews_ad_dot_gov/Documents/Documents/"/>
    </mc:Choice>
  </mc:AlternateContent>
  <xr:revisionPtr revIDLastSave="0" documentId="8_{DA89D5C7-C65F-4DD4-ADDC-A124D2C93057}" xr6:coauthVersionLast="47" xr6:coauthVersionMax="47" xr10:uidLastSave="{00000000-0000-0000-0000-000000000000}"/>
  <bookViews>
    <workbookView xWindow="-120" yWindow="-120" windowWidth="29040" windowHeight="15720" xr2:uid="{00000000-000D-0000-FFFF-FFFF00000000}"/>
  </bookViews>
  <sheets>
    <sheet name="Sheet1" sheetId="1" r:id="rId1"/>
    <sheet name="Federal Govern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G89" i="1"/>
  <c r="D89" i="1"/>
  <c r="F12" i="1"/>
  <c r="H12" i="1" s="1"/>
  <c r="H9" i="1"/>
  <c r="F18" i="1"/>
  <c r="H18" i="1" s="1"/>
  <c r="F58" i="1"/>
  <c r="F55" i="1"/>
  <c r="H55" i="1" s="1"/>
  <c r="J55" i="1" s="1"/>
  <c r="F54" i="1"/>
  <c r="H54" i="1" s="1"/>
  <c r="F53" i="1"/>
  <c r="H53" i="1" s="1"/>
  <c r="H52" i="1" s="1"/>
  <c r="F49" i="1"/>
  <c r="H49" i="1" s="1"/>
  <c r="J49" i="1" s="1"/>
  <c r="F48" i="1"/>
  <c r="H48" i="1" s="1"/>
  <c r="D47" i="1"/>
  <c r="H45" i="1"/>
  <c r="F44" i="1"/>
  <c r="H44" i="1" s="1"/>
  <c r="H43" i="1"/>
  <c r="J43" i="1" s="1"/>
  <c r="F42" i="1"/>
  <c r="H42" i="1" s="1"/>
  <c r="D41" i="1"/>
  <c r="F39" i="1"/>
  <c r="H39" i="1" s="1"/>
  <c r="J39" i="1" s="1"/>
  <c r="F36" i="1"/>
  <c r="H36" i="1" s="1"/>
  <c r="E93" i="1"/>
  <c r="H41" i="1" l="1"/>
  <c r="J41" i="1" s="1"/>
  <c r="F41" i="1"/>
  <c r="E41" i="1" s="1"/>
  <c r="J36" i="1"/>
  <c r="J45" i="1"/>
  <c r="H47" i="1"/>
  <c r="J48" i="1"/>
  <c r="J47" i="1" s="1"/>
  <c r="J52" i="1"/>
  <c r="G52" i="1"/>
  <c r="J44" i="1"/>
  <c r="J42" i="1"/>
  <c r="J54" i="1"/>
  <c r="J53" i="1"/>
  <c r="F47" i="1"/>
  <c r="E92" i="1" l="1"/>
  <c r="D6" i="2"/>
  <c r="E4" i="2" l="1"/>
  <c r="E91" i="1" l="1"/>
  <c r="I84" i="1" l="1"/>
  <c r="I80" i="1"/>
  <c r="I70" i="1"/>
  <c r="I67" i="1"/>
  <c r="I64" i="1"/>
  <c r="I58" i="1"/>
  <c r="I30" i="1"/>
  <c r="I21" i="1"/>
  <c r="I15" i="1"/>
  <c r="F67" i="1" l="1"/>
  <c r="H67" i="1" s="1"/>
  <c r="J67" i="1" l="1"/>
  <c r="F84" i="1"/>
  <c r="F70" i="1"/>
  <c r="H70" i="1" s="1"/>
  <c r="F80" i="1"/>
  <c r="H80" i="1" s="1"/>
  <c r="F64" i="1"/>
  <c r="H64" i="1" s="1"/>
  <c r="F21" i="1"/>
  <c r="H21" i="1" s="1"/>
  <c r="F15" i="1"/>
  <c r="F30" i="1"/>
  <c r="H30" i="1" l="1"/>
  <c r="J30" i="1" s="1"/>
  <c r="H84" i="1"/>
  <c r="E89" i="1"/>
  <c r="H15" i="1"/>
  <c r="B4" i="2"/>
  <c r="D4" i="2" s="1"/>
  <c r="F4" i="2" s="1"/>
  <c r="J21" i="1"/>
  <c r="H58" i="1"/>
  <c r="J58" i="1" s="1"/>
  <c r="J84" i="1"/>
  <c r="J80" i="1"/>
  <c r="J70" i="1"/>
  <c r="J64" i="1"/>
  <c r="J18" i="1"/>
  <c r="F89" i="1" l="1"/>
  <c r="J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tc={F2B1C889-2033-4C51-AEDA-8090BD270C75}</author>
  </authors>
  <commentList>
    <comment ref="B41" authorId="0" shapeId="0" xr:uid="{F2B1C889-2033-4C51-AEDA-8090BD270C75}">
      <text>
        <t>[Threaded comment]
Your version of Excel allows you to read this threaded comment; however, any edits to it will get removed if the file is opened in a newer version of Excel. Learn more: https://go.microsoft.com/fwlink/?linkid=870924
Comment:
    #s for First Year</t>
      </text>
    </comment>
  </commentList>
</comments>
</file>

<file path=xl/sharedStrings.xml><?xml version="1.0" encoding="utf-8"?>
<sst xmlns="http://schemas.openxmlformats.org/spreadsheetml/2006/main" count="308" uniqueCount="78">
  <si>
    <t>Information Collection Request</t>
  </si>
  <si>
    <t>Regulation</t>
  </si>
  <si>
    <t>Number of Respondents</t>
  </si>
  <si>
    <t>Annual Number of Responses per Carrier</t>
  </si>
  <si>
    <t>Total Annual Responses</t>
  </si>
  <si>
    <t>Hours per Response</t>
  </si>
  <si>
    <t>Total Burden Hours</t>
  </si>
  <si>
    <t>Salary Cost per Hour</t>
  </si>
  <si>
    <t>Total Salary Cost</t>
  </si>
  <si>
    <t>Annual Burden Costs</t>
  </si>
  <si>
    <t>Section 172.102, special provisions B45, B46, B55, B61, B69, B77, B81</t>
  </si>
  <si>
    <t>Annual Number of Responses per Respondent</t>
  </si>
  <si>
    <t>Minutes per Response</t>
  </si>
  <si>
    <t>Section 173.31(a)(2)</t>
  </si>
  <si>
    <t>Section 173.31(b)(6)(ii)</t>
  </si>
  <si>
    <t>Sections 173.314, 173.319</t>
  </si>
  <si>
    <t>Section 174.50</t>
  </si>
  <si>
    <t>HM-215O Changes</t>
  </si>
  <si>
    <t>Section 174.63</t>
  </si>
  <si>
    <t>Section 174.104(c), (d), (e), (f)</t>
  </si>
  <si>
    <t>Section 174.114</t>
  </si>
  <si>
    <t>Sections 179.22, 180.515, 180.517</t>
  </si>
  <si>
    <t>Sections 179.7, 180.505</t>
  </si>
  <si>
    <t>174.26, 174.28</t>
  </si>
  <si>
    <t>174.28(b)</t>
  </si>
  <si>
    <t xml:space="preserve">Creation of Test Plan for Emergency System Notification Test (Class I, II) (First Year Only) </t>
  </si>
  <si>
    <t xml:space="preserve">Creation of Test Plan for Emergency System Notification Test (Class I, II) (2nd Year and annually thereafter) </t>
  </si>
  <si>
    <t>Creation of Test Plan for Emergency System Notification Test (Class III) (First Year Only)</t>
  </si>
  <si>
    <t>Creation of Test Plan for Emergency System Notification Test (Class III) (2nd Year and annually thereafter)</t>
  </si>
  <si>
    <t>Retention of Test Records for Emergency System Notifcation Test (Class I, II) (annually)</t>
  </si>
  <si>
    <t xml:space="preserve"> Retention of Test Records for Emergency System Notifcation Test (Class III) (annually)</t>
  </si>
  <si>
    <t>174.28(c)</t>
  </si>
  <si>
    <t>Creation of Class III alternative emergency response information plan (First Year Only)</t>
  </si>
  <si>
    <t xml:space="preserve"> Creation of Class III alternative emergency response information plan (2nd year and annually thereafter)</t>
  </si>
  <si>
    <t>Total Number of Respondents</t>
  </si>
  <si>
    <t>Total Number of Responses</t>
  </si>
  <si>
    <t>Total Burden Cost</t>
  </si>
  <si>
    <t>Occupation labor rates based on 2022 Occupational and Employment Statistics Survey (OES) for “Transportation, Storage, and Distribution Managers (11-3071)” in the Transportation and Warehousing industry.  The hourly mean wage for this occupation ($47.39) is adjusted to reflect the total costs of employee compensation based on the BLS Employer Costs for Employee Compensation Summary, which indicates that wages for civilian workers are 68.3 percent of total compensation (total wage = wage rate/wage % of total compensation).</t>
  </si>
  <si>
    <t>Occupation labor rates based on 2022  Statistics Survey (OES) for “43-5030 Locomotive Engineers)” the hourly mean wage for this occupation ($38.30) is adjusted to reflect the total costs of employee compensation based on the BLS Employer Costs for Employee Compensation Summary, which indicates that wages for civilian workers are 68.3 percent of total compensation (total wage = wage rate/wage % of total compensation).</t>
  </si>
  <si>
    <t>Occupation labor rates based on 2023  Statistics Survey (OES) for “53-4011 Locomotive Engineers)” the hourly mean wage for this occupation ($35.87) is adjusted to reflect the total costs of employee compensation based on the BLS Employer Costs for Employee Compensation Summary, which indicates that wages for civilian workers are 68.3 percent of total compensation (total wage = wage rate/wage % of total compensation).</t>
  </si>
  <si>
    <t>Number of Responses</t>
  </si>
  <si>
    <t>Hours per Responses</t>
  </si>
  <si>
    <t>Cost to review and approve approvals PHMSA used annual wage data from the Office of Personnel Management (OPM) to estimate wages for its staff at the 2023 General Schedule (GS) level 13, step 1, wage class for the Washington-Baltimore-Northern Virginia metropolitan area. In accordance with the OMB Circular No. A-76 (M-07-02; 2006), PHMSA included a load factor of 36.45 percent for the Federal wage to account for fringe benefits.</t>
  </si>
  <si>
    <t>(1) Tank Car Facility Registration</t>
  </si>
  <si>
    <t>Section 107.905</t>
  </si>
  <si>
    <t>(2) DCE Registration (new)</t>
  </si>
  <si>
    <t>Section 107.907</t>
  </si>
  <si>
    <t>(3) Tank Car Facility &amp; DCE Registration (Retention)</t>
  </si>
  <si>
    <t>Section 107.909(c) and (d)</t>
  </si>
  <si>
    <t xml:space="preserve">107.909(e)     </t>
  </si>
  <si>
    <t>(5) Tank Car Approvals</t>
  </si>
  <si>
    <t>(6) DCE approval required when a tank car is proposed for commodity service other than specified on a certificate of construction</t>
  </si>
  <si>
    <t>(7) Annual tank car owner progress report to FRA</t>
  </si>
  <si>
    <t>(8) Procedures for Closing and Securing All Openings on a Tank Car - § 173.31(d)(1) - Existing</t>
  </si>
  <si>
    <t>173.31(d)(1)</t>
  </si>
  <si>
    <t>(9) Procedures for Closing and Securing All Openings on a Tank Car - § 173.31(d)(1) - New</t>
  </si>
  <si>
    <t>(10) Compressed Gases and Cyrogenic Liquids in Tank Cars and Multi Unit Tank Cars Reporting</t>
  </si>
  <si>
    <t>(11) Record Required for Car Being Held Beyond 48 Hours- § 174.14(a)</t>
  </si>
  <si>
    <t>174.14(a)</t>
  </si>
  <si>
    <t xml:space="preserve">(12) Hazardous Materials Train Consist Additional Information (Class I, II, III Railroads) - New Collection
</t>
  </si>
  <si>
    <t>(13) Notification of Hazardous Materials Accidents or Incidents - Class I, II, II Railroads  - New Collection</t>
  </si>
  <si>
    <t>(14) Creation of Test Records for Emergency System Notifcation Test (Class I, II, III)</t>
  </si>
  <si>
    <t>(15) Retention of Test Records for Emergency System Notification Test</t>
  </si>
  <si>
    <t xml:space="preserve">(16)  Creation of Class III alternative emergency response information plan </t>
  </si>
  <si>
    <t>(17) Retention of Class III alternative emergency response informaton plan (Retention Only)</t>
  </si>
  <si>
    <t>18) Nonconforming bulk packages must be repaired or approved from movement by the FRA</t>
  </si>
  <si>
    <t>174.50(d)</t>
  </si>
  <si>
    <t>(20) FRA Approval for transportation of bulk packages containing a hazardous material in COFC or TOFC service</t>
  </si>
  <si>
    <t xml:space="preserve">(19) Nonconforming bulk packages must be repaired or approved from movement by the FRA (OTMA Documentation) </t>
  </si>
  <si>
    <t>(21) Division 1.1 or 1.2 explosive material inspection and Car Certificate requirements</t>
  </si>
  <si>
    <t>(22) Record when a car seal is changed when the car is placarded with Division 1.1 or 1.2 explosive materials</t>
  </si>
  <si>
    <t>§ 179.3(b)</t>
  </si>
  <si>
    <t>§§ 179.3(d), 179.5</t>
  </si>
  <si>
    <t xml:space="preserve">(23) DCE Written Procedure to Verify Compliance </t>
  </si>
  <si>
    <t xml:space="preserve">(24) DCE Providing DAC Requirements </t>
  </si>
  <si>
    <t>(25) Initial marking, requalification marking, and requalification reporting requirements</t>
  </si>
  <si>
    <t>(26) Quality assurance program</t>
  </si>
  <si>
    <t>(4) Tank car facility and DCE Renew or Update Registration (recordkeeping)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</si>
</sst>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000"/>
  </numFmts>
  <fonts count="15"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1"/>
      <color theme="10"/>
      <name val="Calibri"/>
      <family val="2"/>
      <scheme val="minor"/>
    </font>
    <font>
      <sz val="12"/>
      <color theme="1"/>
      <name val="Calibri Light"/>
      <family val="2"/>
      <scheme val="major"/>
    </font>
    <font>
      <b/>
      <u/>
      <sz val="12"/>
      <color theme="1"/>
      <name val="Calibri Light"/>
      <family val="2"/>
      <scheme val="major"/>
    </font>
    <font>
      <u/>
      <sz val="12"/>
      <color theme="10"/>
      <name val="Calibri Light"/>
      <family val="2"/>
      <scheme val="major"/>
    </font>
    <font>
      <b/>
      <sz val="12"/>
      <color theme="1"/>
      <name val="Calibri Light"/>
      <family val="2"/>
      <scheme val="major"/>
    </font>
    <font>
      <sz val="12"/>
      <color rgb="FFFF0000"/>
      <name val="Calibri Light"/>
      <family val="2"/>
      <scheme val="major"/>
    </font>
    <font>
      <b/>
      <u/>
      <sz val="12"/>
      <color rgb="FF000000"/>
      <name val="Times New Roman"/>
      <family val="1"/>
    </font>
    <font>
      <sz val="12"/>
      <color rgb="FF000000"/>
      <name val="Times New Roman"/>
      <family val="1"/>
    </font>
    <font>
      <u/>
      <sz val="11"/>
      <color rgb="FF0563C1"/>
      <name val="Calibri"/>
      <family val="2"/>
      <scheme val="minor"/>
    </font>
    <font>
      <sz val="9"/>
      <color indexed="81"/>
      <name val="Tahoma"/>
      <charset val="1"/>
    </font>
    <font>
      <sz val="10"/>
      <color rgb="FF000000"/>
      <name val="Times New Roman"/>
      <family val="1"/>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A9D08E"/>
        <bgColor rgb="FF000000"/>
      </patternFill>
    </fill>
    <fill>
      <patternFill patternType="solid">
        <fgColor rgb="FFFFFFFF"/>
        <bgColor rgb="FF000000"/>
      </patternFill>
    </fill>
    <fill>
      <patternFill patternType="solid">
        <fgColor theme="0"/>
        <bgColor rgb="FF000000"/>
      </patternFill>
    </fill>
    <fill>
      <patternFill patternType="solid">
        <fgColor theme="9" tint="0.39997558519241921"/>
        <bgColor indexed="64"/>
      </patternFill>
    </fill>
    <fill>
      <patternFill patternType="solid">
        <fgColor rgb="FFFFFF00"/>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right/>
      <top/>
      <bottom style="thin">
        <color theme="2"/>
      </bottom>
      <diagonal/>
    </border>
    <border>
      <left style="thin">
        <color theme="2"/>
      </left>
      <right style="thin">
        <color theme="2"/>
      </right>
      <top/>
      <bottom/>
      <diagonal/>
    </border>
    <border>
      <left style="thin">
        <color theme="2"/>
      </left>
      <right style="thin">
        <color theme="2"/>
      </right>
      <top style="thin">
        <color theme="2"/>
      </top>
      <bottom/>
      <diagonal/>
    </border>
    <border>
      <left style="thin">
        <color theme="2"/>
      </left>
      <right style="thin">
        <color indexed="64"/>
      </right>
      <top style="thin">
        <color indexed="64"/>
      </top>
      <bottom style="thin">
        <color indexed="64"/>
      </bottom>
      <diagonal/>
    </border>
    <border>
      <left style="thin">
        <color theme="2"/>
      </left>
      <right style="thin">
        <color indexed="64"/>
      </right>
      <top style="thin">
        <color indexed="64"/>
      </top>
      <bottom style="thin">
        <color theme="2"/>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ck">
        <color indexed="64"/>
      </left>
      <right style="double">
        <color indexed="64"/>
      </right>
      <top style="thick">
        <color indexed="64"/>
      </top>
      <bottom style="double">
        <color indexed="64"/>
      </bottom>
      <diagonal/>
    </border>
    <border>
      <left style="double">
        <color indexed="64"/>
      </left>
      <right style="double">
        <color indexed="64"/>
      </right>
      <top style="thick">
        <color indexed="64"/>
      </top>
      <bottom style="double">
        <color indexed="64"/>
      </bottom>
      <diagonal/>
    </border>
    <border>
      <left style="double">
        <color indexed="64"/>
      </left>
      <right style="thick">
        <color indexed="64"/>
      </right>
      <top style="thick">
        <color indexed="64"/>
      </top>
      <bottom style="double">
        <color indexed="64"/>
      </bottom>
      <diagonal/>
    </border>
    <border>
      <left style="thick">
        <color indexed="64"/>
      </left>
      <right style="double">
        <color indexed="64"/>
      </right>
      <top style="double">
        <color indexed="64"/>
      </top>
      <bottom style="double">
        <color indexed="64"/>
      </bottom>
      <diagonal/>
    </border>
    <border>
      <left style="double">
        <color indexed="64"/>
      </left>
      <right style="thick">
        <color indexed="64"/>
      </right>
      <top style="double">
        <color indexed="64"/>
      </top>
      <bottom style="double">
        <color indexed="64"/>
      </bottom>
      <diagonal/>
    </border>
    <border>
      <left style="thick">
        <color indexed="64"/>
      </left>
      <right style="double">
        <color indexed="64"/>
      </right>
      <top style="double">
        <color indexed="64"/>
      </top>
      <bottom style="thick">
        <color indexed="64"/>
      </bottom>
      <diagonal/>
    </border>
    <border>
      <left style="double">
        <color indexed="64"/>
      </left>
      <right style="double">
        <color indexed="64"/>
      </right>
      <top style="double">
        <color indexed="64"/>
      </top>
      <bottom style="thick">
        <color indexed="64"/>
      </bottom>
      <diagonal/>
    </border>
    <border>
      <left style="double">
        <color indexed="64"/>
      </left>
      <right style="thick">
        <color indexed="64"/>
      </right>
      <top style="double">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double">
        <color indexed="64"/>
      </right>
      <top style="thick">
        <color indexed="64"/>
      </top>
      <bottom style="thick">
        <color indexed="64"/>
      </bottom>
      <diagonal/>
    </border>
    <border>
      <left style="double">
        <color indexed="64"/>
      </left>
      <right style="double">
        <color indexed="64"/>
      </right>
      <top style="thick">
        <color indexed="64"/>
      </top>
      <bottom style="thick">
        <color indexed="64"/>
      </bottom>
      <diagonal/>
    </border>
    <border>
      <left style="double">
        <color indexed="64"/>
      </left>
      <right style="thick">
        <color indexed="64"/>
      </right>
      <top style="thick">
        <color indexed="64"/>
      </top>
      <bottom style="thick">
        <color indexed="64"/>
      </bottom>
      <diagonal/>
    </border>
    <border>
      <left style="thin">
        <color indexed="64"/>
      </left>
      <right style="double">
        <color indexed="64"/>
      </right>
      <top style="thick">
        <color indexed="64"/>
      </top>
      <bottom style="double">
        <color indexed="64"/>
      </bottom>
      <diagonal/>
    </border>
    <border>
      <left style="thin">
        <color indexed="64"/>
      </left>
      <right style="double">
        <color indexed="64"/>
      </right>
      <top style="double">
        <color indexed="64"/>
      </top>
      <bottom style="thick">
        <color indexed="64"/>
      </bottom>
      <diagonal/>
    </border>
    <border>
      <left style="thick">
        <color theme="1"/>
      </left>
      <right style="double">
        <color theme="1"/>
      </right>
      <top style="thick">
        <color theme="1"/>
      </top>
      <bottom style="double">
        <color theme="1"/>
      </bottom>
      <diagonal/>
    </border>
    <border>
      <left style="double">
        <color theme="1"/>
      </left>
      <right style="double">
        <color theme="1"/>
      </right>
      <top style="thick">
        <color theme="1"/>
      </top>
      <bottom style="double">
        <color theme="1"/>
      </bottom>
      <diagonal/>
    </border>
    <border>
      <left style="double">
        <color theme="1"/>
      </left>
      <right style="thick">
        <color theme="1"/>
      </right>
      <top style="thick">
        <color theme="1"/>
      </top>
      <bottom style="double">
        <color theme="1"/>
      </bottom>
      <diagonal/>
    </border>
    <border>
      <left style="thick">
        <color theme="1"/>
      </left>
      <right style="double">
        <color theme="1"/>
      </right>
      <top style="double">
        <color theme="1"/>
      </top>
      <bottom style="thick">
        <color theme="1"/>
      </bottom>
      <diagonal/>
    </border>
    <border>
      <left style="double">
        <color theme="1"/>
      </left>
      <right style="double">
        <color theme="1"/>
      </right>
      <top style="double">
        <color theme="1"/>
      </top>
      <bottom style="thick">
        <color theme="1"/>
      </bottom>
      <diagonal/>
    </border>
    <border>
      <left style="double">
        <color theme="1"/>
      </left>
      <right style="thick">
        <color theme="1"/>
      </right>
      <top style="double">
        <color theme="1"/>
      </top>
      <bottom style="thick">
        <color theme="1"/>
      </bottom>
      <diagonal/>
    </border>
    <border>
      <left style="thin">
        <color rgb="FF000000"/>
      </left>
      <right style="thin">
        <color rgb="FF000000"/>
      </right>
      <top style="thin">
        <color rgb="FF000000"/>
      </top>
      <bottom style="thin">
        <color rgb="FF000000"/>
      </bottom>
      <diagonal/>
    </border>
    <border>
      <left/>
      <right style="thin">
        <color indexed="64"/>
      </right>
      <top style="thin">
        <color rgb="FFE7E6E6"/>
      </top>
      <bottom/>
      <diagonal/>
    </border>
  </borders>
  <cellStyleXfs count="2">
    <xf numFmtId="0" fontId="0" fillId="0" borderId="0"/>
    <xf numFmtId="0" fontId="4" fillId="0" borderId="0" applyNumberFormat="0" applyFill="0" applyBorder="0" applyAlignment="0" applyProtection="0"/>
  </cellStyleXfs>
  <cellXfs count="273">
    <xf numFmtId="0" fontId="0" fillId="0" borderId="0" xfId="0"/>
    <xf numFmtId="0" fontId="2" fillId="0" borderId="3" xfId="0" applyFont="1" applyBorder="1" applyAlignment="1">
      <alignment horizontal="center" wrapText="1"/>
    </xf>
    <xf numFmtId="0" fontId="2" fillId="0" borderId="3" xfId="0" applyFont="1" applyFill="1" applyBorder="1" applyAlignment="1">
      <alignment horizontal="center" wrapText="1"/>
    </xf>
    <xf numFmtId="0" fontId="1" fillId="0" borderId="0" xfId="0" applyFont="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65" fontId="1" fillId="0" borderId="0" xfId="0" applyNumberFormat="1" applyFont="1" applyAlignment="1">
      <alignment wrapText="1"/>
    </xf>
    <xf numFmtId="0" fontId="1" fillId="2" borderId="3" xfId="0" applyFont="1" applyFill="1" applyBorder="1" applyAlignment="1">
      <alignment horizontal="center"/>
    </xf>
    <xf numFmtId="8" fontId="1" fillId="2" borderId="1" xfId="0" applyNumberFormat="1" applyFont="1" applyFill="1" applyBorder="1" applyAlignment="1">
      <alignment horizontal="center"/>
    </xf>
    <xf numFmtId="6" fontId="1" fillId="2" borderId="3" xfId="0" applyNumberFormat="1" applyFont="1" applyFill="1" applyBorder="1" applyAlignment="1">
      <alignment horizontal="center"/>
    </xf>
    <xf numFmtId="3" fontId="1" fillId="2" borderId="3" xfId="0" applyNumberFormat="1" applyFont="1" applyFill="1" applyBorder="1" applyAlignment="1">
      <alignment horizontal="center"/>
    </xf>
    <xf numFmtId="3" fontId="1" fillId="0" borderId="3" xfId="0" applyNumberFormat="1" applyFont="1" applyFill="1" applyBorder="1" applyAlignment="1">
      <alignment horizont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1" fillId="0" borderId="5" xfId="0" applyFont="1" applyBorder="1" applyAlignment="1">
      <alignment horizontal="center" vertical="center"/>
    </xf>
    <xf numFmtId="166" fontId="1" fillId="0" borderId="5" xfId="0" applyNumberFormat="1" applyFont="1" applyFill="1" applyBorder="1" applyAlignment="1">
      <alignment horizontal="center" vertical="center"/>
    </xf>
    <xf numFmtId="166" fontId="1" fillId="0" borderId="6" xfId="0" applyNumberFormat="1" applyFont="1" applyFill="1" applyBorder="1" applyAlignment="1">
      <alignment horizontal="center" vertical="center"/>
    </xf>
    <xf numFmtId="166" fontId="1" fillId="0" borderId="2" xfId="0" applyNumberFormat="1" applyFont="1" applyFill="1" applyBorder="1" applyAlignment="1">
      <alignment horizontal="center" vertical="center"/>
    </xf>
    <xf numFmtId="166" fontId="1" fillId="0" borderId="5" xfId="0" applyNumberFormat="1" applyFont="1" applyBorder="1" applyAlignment="1">
      <alignment horizontal="center" vertical="center"/>
    </xf>
    <xf numFmtId="166" fontId="1" fillId="0" borderId="2"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5"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5" fillId="0" borderId="8" xfId="0" applyFont="1" applyBorder="1" applyAlignment="1">
      <alignment horizontal="center" vertical="center"/>
    </xf>
    <xf numFmtId="0" fontId="5"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166" fontId="5" fillId="2" borderId="8" xfId="0" applyNumberFormat="1" applyFont="1" applyFill="1" applyBorder="1" applyAlignment="1">
      <alignment horizontal="center" vertical="center"/>
    </xf>
    <xf numFmtId="2" fontId="5" fillId="2" borderId="8" xfId="0" applyNumberFormat="1" applyFont="1" applyFill="1" applyBorder="1" applyAlignment="1">
      <alignment horizontal="center" vertical="center"/>
    </xf>
    <xf numFmtId="2" fontId="5" fillId="0" borderId="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0" fontId="7" fillId="2" borderId="0" xfId="1" applyFont="1" applyFill="1" applyBorder="1" applyAlignment="1">
      <alignment horizontal="center" vertical="center" wrapText="1"/>
    </xf>
    <xf numFmtId="0" fontId="5" fillId="2" borderId="0" xfId="0" applyFont="1" applyFill="1" applyBorder="1" applyAlignment="1">
      <alignment horizontal="center" vertical="center"/>
    </xf>
    <xf numFmtId="166" fontId="5" fillId="2" borderId="0" xfId="0" applyNumberFormat="1" applyFont="1" applyFill="1" applyBorder="1" applyAlignment="1">
      <alignment horizontal="center" vertical="center"/>
    </xf>
    <xf numFmtId="2" fontId="5" fillId="2"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166" fontId="5" fillId="0" borderId="8" xfId="0" applyNumberFormat="1" applyFont="1" applyBorder="1" applyAlignment="1">
      <alignment horizontal="center" vertical="center"/>
    </xf>
    <xf numFmtId="2" fontId="5" fillId="0" borderId="1" xfId="0" applyNumberFormat="1" applyFont="1" applyFill="1" applyBorder="1" applyAlignment="1">
      <alignment horizontal="center" vertical="center"/>
    </xf>
    <xf numFmtId="0" fontId="5" fillId="0" borderId="5" xfId="0" applyFont="1" applyBorder="1" applyAlignment="1">
      <alignment horizontal="center" vertical="center" wrapText="1"/>
    </xf>
    <xf numFmtId="166" fontId="5" fillId="0" borderId="8" xfId="0" applyNumberFormat="1" applyFont="1" applyFill="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xf>
    <xf numFmtId="166" fontId="1" fillId="0" borderId="9" xfId="0" applyNumberFormat="1"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8" xfId="0" applyNumberFormat="1" applyFont="1" applyBorder="1" applyAlignment="1">
      <alignment horizontal="center" vertical="center"/>
    </xf>
    <xf numFmtId="0" fontId="5" fillId="0" borderId="23" xfId="0" applyFont="1" applyBorder="1" applyAlignment="1">
      <alignment horizontal="center" vertical="center" wrapText="1"/>
    </xf>
    <xf numFmtId="2" fontId="5" fillId="0" borderId="23" xfId="0" applyNumberFormat="1" applyFont="1" applyBorder="1" applyAlignment="1">
      <alignment horizontal="center" vertical="center"/>
    </xf>
    <xf numFmtId="166" fontId="5" fillId="0" borderId="23" xfId="0" applyNumberFormat="1" applyFont="1" applyBorder="1" applyAlignment="1">
      <alignment horizontal="center" vertical="center"/>
    </xf>
    <xf numFmtId="2" fontId="5" fillId="2" borderId="23" xfId="0" applyNumberFormat="1" applyFont="1" applyFill="1" applyBorder="1" applyAlignment="1">
      <alignment horizontal="center" vertical="center"/>
    </xf>
    <xf numFmtId="166" fontId="5" fillId="0" borderId="23" xfId="0" applyNumberFormat="1" applyFont="1" applyBorder="1" applyAlignment="1">
      <alignment horizontal="center" vertical="center" wrapText="1"/>
    </xf>
    <xf numFmtId="2" fontId="5" fillId="0" borderId="23" xfId="0" applyNumberFormat="1" applyFont="1" applyFill="1" applyBorder="1" applyAlignment="1">
      <alignment horizontal="center" vertical="center"/>
    </xf>
    <xf numFmtId="0" fontId="1" fillId="2" borderId="9" xfId="0" applyFont="1" applyFill="1" applyBorder="1" applyAlignment="1">
      <alignment horizontal="center" vertical="center" wrapText="1"/>
    </xf>
    <xf numFmtId="10" fontId="1" fillId="0" borderId="9" xfId="0" applyNumberFormat="1" applyFont="1" applyBorder="1" applyAlignment="1">
      <alignment horizontal="center" vertical="center"/>
    </xf>
    <xf numFmtId="10" fontId="1" fillId="0" borderId="8" xfId="0" applyNumberFormat="1" applyFont="1" applyBorder="1" applyAlignment="1">
      <alignment horizontal="center" vertical="center"/>
    </xf>
    <xf numFmtId="10" fontId="1" fillId="0" borderId="5" xfId="0" applyNumberFormat="1" applyFont="1" applyBorder="1" applyAlignment="1">
      <alignment horizontal="center" vertical="center"/>
    </xf>
    <xf numFmtId="0" fontId="6" fillId="4" borderId="15" xfId="0" applyFont="1" applyFill="1" applyBorder="1" applyAlignment="1">
      <alignment horizontal="center" vertical="center" wrapText="1"/>
    </xf>
    <xf numFmtId="166" fontId="6" fillId="4" borderId="15" xfId="0" applyNumberFormat="1" applyFont="1" applyFill="1" applyBorder="1" applyAlignment="1">
      <alignment horizontal="center" vertical="center" wrapText="1"/>
    </xf>
    <xf numFmtId="2" fontId="6" fillId="4" borderId="15" xfId="0" applyNumberFormat="1" applyFont="1" applyFill="1" applyBorder="1" applyAlignment="1">
      <alignment horizontal="center" vertical="center" wrapText="1"/>
    </xf>
    <xf numFmtId="0" fontId="7" fillId="4" borderId="20" xfId="1" applyFont="1" applyFill="1" applyBorder="1" applyAlignment="1">
      <alignment horizontal="center" vertical="center" wrapText="1"/>
    </xf>
    <xf numFmtId="0" fontId="5" fillId="4" borderId="20" xfId="0" applyFont="1" applyFill="1" applyBorder="1" applyAlignment="1">
      <alignment horizontal="center" vertical="center"/>
    </xf>
    <xf numFmtId="166" fontId="5" fillId="4" borderId="20" xfId="0" applyNumberFormat="1" applyFont="1" applyFill="1" applyBorder="1" applyAlignment="1">
      <alignment horizontal="center" vertical="center"/>
    </xf>
    <xf numFmtId="2" fontId="5" fillId="4" borderId="20" xfId="0" applyNumberFormat="1" applyFont="1" applyFill="1" applyBorder="1" applyAlignment="1">
      <alignment horizontal="center" vertical="center"/>
    </xf>
    <xf numFmtId="165" fontId="5" fillId="2" borderId="8" xfId="0" applyNumberFormat="1" applyFont="1" applyFill="1" applyBorder="1" applyAlignment="1">
      <alignment horizontal="center" vertical="center"/>
    </xf>
    <xf numFmtId="165" fontId="6" fillId="4" borderId="15" xfId="0" applyNumberFormat="1" applyFont="1" applyFill="1" applyBorder="1" applyAlignment="1">
      <alignment horizontal="center" vertical="center" wrapText="1"/>
    </xf>
    <xf numFmtId="165" fontId="6" fillId="4" borderId="16" xfId="0" applyNumberFormat="1" applyFont="1" applyFill="1" applyBorder="1" applyAlignment="1">
      <alignment horizontal="center" vertical="center" wrapText="1"/>
    </xf>
    <xf numFmtId="165" fontId="5" fillId="4" borderId="20" xfId="0" applyNumberFormat="1" applyFont="1" applyFill="1" applyBorder="1" applyAlignment="1">
      <alignment horizontal="center" vertical="center"/>
    </xf>
    <xf numFmtId="165" fontId="5" fillId="4" borderId="21" xfId="0" applyNumberFormat="1" applyFont="1" applyFill="1" applyBorder="1" applyAlignment="1">
      <alignment horizontal="center" vertical="center"/>
    </xf>
    <xf numFmtId="165" fontId="5" fillId="2" borderId="0" xfId="0" applyNumberFormat="1" applyFont="1" applyFill="1" applyBorder="1" applyAlignment="1">
      <alignment horizontal="center" vertical="center"/>
    </xf>
    <xf numFmtId="165" fontId="6" fillId="3" borderId="16" xfId="0" applyNumberFormat="1" applyFont="1" applyFill="1" applyBorder="1" applyAlignment="1">
      <alignment horizontal="center" vertical="center" wrapText="1"/>
    </xf>
    <xf numFmtId="165" fontId="5" fillId="3" borderId="21"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165" fontId="5" fillId="0" borderId="0"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165" fontId="1" fillId="0" borderId="8" xfId="0" applyNumberFormat="1" applyFont="1" applyBorder="1" applyAlignment="1">
      <alignment horizontal="center" vertical="center"/>
    </xf>
    <xf numFmtId="165" fontId="5" fillId="5" borderId="18" xfId="0" applyNumberFormat="1" applyFont="1" applyFill="1" applyBorder="1" applyAlignment="1">
      <alignment horizontal="center" vertical="center"/>
    </xf>
    <xf numFmtId="165" fontId="5" fillId="5" borderId="21" xfId="0" applyNumberFormat="1" applyFont="1" applyFill="1" applyBorder="1" applyAlignment="1">
      <alignment horizontal="center" vertical="center"/>
    </xf>
    <xf numFmtId="165" fontId="5" fillId="3" borderId="26" xfId="0" applyNumberFormat="1" applyFont="1" applyFill="1" applyBorder="1" applyAlignment="1">
      <alignment horizontal="center" vertical="center"/>
    </xf>
    <xf numFmtId="165" fontId="5" fillId="0" borderId="23" xfId="0" applyNumberFormat="1" applyFont="1" applyBorder="1" applyAlignment="1">
      <alignment horizontal="center" vertical="center"/>
    </xf>
    <xf numFmtId="165" fontId="5" fillId="0" borderId="5" xfId="0" applyNumberFormat="1" applyFont="1" applyBorder="1" applyAlignment="1">
      <alignment horizontal="center" vertical="center"/>
    </xf>
    <xf numFmtId="165" fontId="5" fillId="2" borderId="2" xfId="0" applyNumberFormat="1" applyFont="1" applyFill="1" applyBorder="1" applyAlignment="1">
      <alignment horizontal="center" vertical="center"/>
    </xf>
    <xf numFmtId="165" fontId="6" fillId="0" borderId="0"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165" fontId="5" fillId="0" borderId="7" xfId="0" applyNumberFormat="1" applyFont="1" applyBorder="1" applyAlignment="1">
      <alignment horizontal="center" vertical="center" wrapText="1"/>
    </xf>
    <xf numFmtId="165" fontId="1" fillId="2" borderId="2" xfId="0" applyNumberFormat="1" applyFont="1" applyFill="1" applyBorder="1" applyAlignment="1">
      <alignment horizontal="center" vertical="center"/>
    </xf>
    <xf numFmtId="165" fontId="1" fillId="0" borderId="2" xfId="0" applyNumberFormat="1" applyFont="1" applyBorder="1" applyAlignment="1">
      <alignment horizontal="center" vertical="center"/>
    </xf>
    <xf numFmtId="165" fontId="1" fillId="0" borderId="0" xfId="0" applyNumberFormat="1" applyFont="1" applyBorder="1" applyAlignment="1">
      <alignment horizontal="center" vertical="center"/>
    </xf>
    <xf numFmtId="165" fontId="1" fillId="0" borderId="5" xfId="0" applyNumberFormat="1" applyFont="1" applyBorder="1" applyAlignment="1">
      <alignment horizontal="center" vertical="center"/>
    </xf>
    <xf numFmtId="0" fontId="6" fillId="0" borderId="30" xfId="0" applyFont="1" applyBorder="1" applyAlignment="1">
      <alignment horizontal="center" vertical="center" wrapText="1"/>
    </xf>
    <xf numFmtId="166" fontId="6" fillId="0" borderId="30" xfId="0" applyNumberFormat="1" applyFont="1" applyBorder="1" applyAlignment="1">
      <alignment horizontal="center" vertical="center" wrapText="1"/>
    </xf>
    <xf numFmtId="166" fontId="6" fillId="0" borderId="30" xfId="0" applyNumberFormat="1" applyFont="1" applyFill="1" applyBorder="1" applyAlignment="1">
      <alignment horizontal="center" vertical="center" wrapText="1"/>
    </xf>
    <xf numFmtId="165" fontId="6" fillId="0" borderId="30" xfId="0" applyNumberFormat="1" applyFont="1" applyBorder="1" applyAlignment="1">
      <alignment horizontal="center" vertical="center" wrapText="1"/>
    </xf>
    <xf numFmtId="165" fontId="6" fillId="0" borderId="31" xfId="0" applyNumberFormat="1" applyFont="1" applyBorder="1" applyAlignment="1">
      <alignment horizontal="center" vertical="center" wrapText="1"/>
    </xf>
    <xf numFmtId="0" fontId="7" fillId="2" borderId="33" xfId="1" applyFont="1" applyFill="1" applyBorder="1" applyAlignment="1">
      <alignment horizontal="center" vertical="center" wrapText="1"/>
    </xf>
    <xf numFmtId="1" fontId="5" fillId="2" borderId="33" xfId="0" applyNumberFormat="1" applyFont="1" applyFill="1" applyBorder="1" applyAlignment="1">
      <alignment horizontal="center" vertical="center"/>
    </xf>
    <xf numFmtId="166" fontId="5" fillId="2" borderId="33" xfId="0" applyNumberFormat="1" applyFont="1" applyFill="1" applyBorder="1" applyAlignment="1">
      <alignment horizontal="center" vertical="center"/>
    </xf>
    <xf numFmtId="2" fontId="5" fillId="2" borderId="33" xfId="0" applyNumberFormat="1" applyFont="1" applyFill="1" applyBorder="1" applyAlignment="1">
      <alignment horizontal="center" vertical="center"/>
    </xf>
    <xf numFmtId="2" fontId="5" fillId="0" borderId="33" xfId="0" applyNumberFormat="1" applyFont="1" applyFill="1" applyBorder="1" applyAlignment="1">
      <alignment horizontal="center" vertical="center"/>
    </xf>
    <xf numFmtId="165" fontId="5" fillId="2" borderId="33" xfId="0" applyNumberFormat="1" applyFont="1" applyFill="1" applyBorder="1" applyAlignment="1">
      <alignment horizontal="center" vertical="center"/>
    </xf>
    <xf numFmtId="165" fontId="5" fillId="2" borderId="34" xfId="0" applyNumberFormat="1" applyFont="1" applyFill="1" applyBorder="1" applyAlignment="1">
      <alignment horizontal="center" vertical="center"/>
    </xf>
    <xf numFmtId="2" fontId="6" fillId="0" borderId="30" xfId="0" applyNumberFormat="1" applyFont="1" applyBorder="1" applyAlignment="1">
      <alignment horizontal="center" vertical="center" wrapText="1"/>
    </xf>
    <xf numFmtId="2" fontId="6" fillId="0" borderId="30" xfId="0" applyNumberFormat="1" applyFont="1" applyFill="1" applyBorder="1" applyAlignment="1">
      <alignment horizontal="center" vertical="center" wrapText="1"/>
    </xf>
    <xf numFmtId="1" fontId="5" fillId="4" borderId="20" xfId="0" applyNumberFormat="1" applyFont="1" applyFill="1" applyBorder="1" applyAlignment="1">
      <alignment horizontal="center" vertical="center"/>
    </xf>
    <xf numFmtId="0" fontId="6" fillId="4" borderId="30" xfId="0" applyFont="1" applyFill="1" applyBorder="1" applyAlignment="1">
      <alignment horizontal="center" vertical="center" wrapText="1"/>
    </xf>
    <xf numFmtId="166" fontId="6" fillId="4" borderId="30" xfId="0" applyNumberFormat="1" applyFont="1" applyFill="1" applyBorder="1" applyAlignment="1">
      <alignment horizontal="center" vertical="center" wrapText="1"/>
    </xf>
    <xf numFmtId="2" fontId="6" fillId="4" borderId="30" xfId="0" applyNumberFormat="1" applyFont="1" applyFill="1" applyBorder="1" applyAlignment="1">
      <alignment horizontal="center" vertical="center" wrapText="1"/>
    </xf>
    <xf numFmtId="165" fontId="6" fillId="4" borderId="30" xfId="0" applyNumberFormat="1" applyFont="1" applyFill="1" applyBorder="1" applyAlignment="1">
      <alignment horizontal="center" vertical="center" wrapText="1"/>
    </xf>
    <xf numFmtId="165" fontId="6" fillId="4" borderId="31" xfId="0" applyNumberFormat="1" applyFont="1" applyFill="1" applyBorder="1" applyAlignment="1">
      <alignment horizontal="center" vertical="center" wrapText="1"/>
    </xf>
    <xf numFmtId="0" fontId="7" fillId="4" borderId="33" xfId="1" applyFont="1" applyFill="1" applyBorder="1" applyAlignment="1">
      <alignment horizontal="center" vertical="center" wrapText="1"/>
    </xf>
    <xf numFmtId="0" fontId="5" fillId="4" borderId="33" xfId="0" applyFont="1" applyFill="1" applyBorder="1" applyAlignment="1">
      <alignment horizontal="center" vertical="center"/>
    </xf>
    <xf numFmtId="166" fontId="5" fillId="4" borderId="33" xfId="0" applyNumberFormat="1" applyFont="1" applyFill="1" applyBorder="1" applyAlignment="1">
      <alignment horizontal="center" vertical="center"/>
    </xf>
    <xf numFmtId="2" fontId="5" fillId="4" borderId="33" xfId="0" applyNumberFormat="1" applyFont="1" applyFill="1" applyBorder="1" applyAlignment="1">
      <alignment horizontal="center" vertical="center"/>
    </xf>
    <xf numFmtId="165" fontId="5" fillId="4" borderId="33" xfId="0" applyNumberFormat="1" applyFont="1" applyFill="1" applyBorder="1" applyAlignment="1">
      <alignment horizontal="center" vertical="center"/>
    </xf>
    <xf numFmtId="165" fontId="5" fillId="4" borderId="34" xfId="0" applyNumberFormat="1" applyFont="1" applyFill="1" applyBorder="1" applyAlignment="1">
      <alignment horizontal="center" vertical="center"/>
    </xf>
    <xf numFmtId="165" fontId="5" fillId="3" borderId="18" xfId="0" applyNumberFormat="1"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166" fontId="1" fillId="0" borderId="0" xfId="0" applyNumberFormat="1" applyFont="1" applyBorder="1" applyAlignment="1">
      <alignment horizontal="center" vertical="center"/>
    </xf>
    <xf numFmtId="166" fontId="1" fillId="0" borderId="0" xfId="0" applyNumberFormat="1" applyFont="1" applyFill="1" applyBorder="1" applyAlignment="1">
      <alignment horizontal="center" vertical="center"/>
    </xf>
    <xf numFmtId="0" fontId="10" fillId="6" borderId="1" xfId="0" applyFont="1" applyFill="1" applyBorder="1" applyAlignment="1">
      <alignment horizontal="center" wrapText="1"/>
    </xf>
    <xf numFmtId="0" fontId="10" fillId="6" borderId="35" xfId="0" applyFont="1" applyFill="1" applyBorder="1" applyAlignment="1">
      <alignment horizontal="center" wrapText="1"/>
    </xf>
    <xf numFmtId="0" fontId="11" fillId="6" borderId="1" xfId="0" applyFont="1" applyFill="1" applyBorder="1" applyAlignment="1">
      <alignment horizontal="left" wrapText="1"/>
    </xf>
    <xf numFmtId="0" fontId="12" fillId="6" borderId="1" xfId="0" applyFont="1" applyFill="1" applyBorder="1" applyAlignment="1">
      <alignment horizontal="center" wrapText="1"/>
    </xf>
    <xf numFmtId="0" fontId="4" fillId="6" borderId="1" xfId="1" applyFill="1" applyBorder="1" applyAlignment="1">
      <alignment horizontal="center" wrapText="1"/>
    </xf>
    <xf numFmtId="0" fontId="11" fillId="6" borderId="1" xfId="0" applyFont="1" applyFill="1" applyBorder="1"/>
    <xf numFmtId="8" fontId="11" fillId="6" borderId="1" xfId="0" applyNumberFormat="1" applyFont="1" applyFill="1" applyBorder="1"/>
    <xf numFmtId="6" fontId="11" fillId="6" borderId="35" xfId="0" applyNumberFormat="1" applyFont="1" applyFill="1" applyBorder="1"/>
    <xf numFmtId="0" fontId="11" fillId="0" borderId="0" xfId="0" applyFont="1"/>
    <xf numFmtId="0" fontId="11" fillId="7" borderId="0" xfId="0" applyFont="1" applyFill="1" applyAlignment="1">
      <alignment horizontal="left" wrapText="1"/>
    </xf>
    <xf numFmtId="0" fontId="12" fillId="7" borderId="0" xfId="0" applyFont="1" applyFill="1" applyAlignment="1">
      <alignment horizontal="center" wrapText="1"/>
    </xf>
    <xf numFmtId="0" fontId="11" fillId="7" borderId="0" xfId="0" applyFont="1" applyFill="1"/>
    <xf numFmtId="0" fontId="11" fillId="6" borderId="36" xfId="0" applyFont="1" applyFill="1" applyBorder="1" applyAlignment="1">
      <alignment horizontal="left" vertical="center" wrapText="1"/>
    </xf>
    <xf numFmtId="0" fontId="11" fillId="6" borderId="1" xfId="0" applyFont="1" applyFill="1" applyBorder="1" applyAlignment="1">
      <alignment horizontal="center" wrapText="1"/>
    </xf>
    <xf numFmtId="0" fontId="10" fillId="6" borderId="1" xfId="0" applyFont="1" applyFill="1" applyBorder="1" applyAlignment="1">
      <alignment horizontal="left" wrapText="1"/>
    </xf>
    <xf numFmtId="0" fontId="1" fillId="0" borderId="0" xfId="0" applyFont="1" applyBorder="1" applyAlignment="1">
      <alignment horizontal="left" vertical="center" wrapText="1"/>
    </xf>
    <xf numFmtId="0" fontId="6" fillId="0" borderId="29" xfId="0" applyFont="1" applyBorder="1" applyAlignment="1">
      <alignment horizontal="left" vertical="center" wrapText="1"/>
    </xf>
    <xf numFmtId="0" fontId="5" fillId="2" borderId="32" xfId="0" applyFont="1" applyFill="1" applyBorder="1" applyAlignment="1">
      <alignment horizontal="left" vertical="center" wrapText="1"/>
    </xf>
    <xf numFmtId="0" fontId="5" fillId="2" borderId="8"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0" borderId="8" xfId="0" applyFont="1" applyBorder="1" applyAlignment="1">
      <alignment horizontal="left" vertical="center" wrapText="1"/>
    </xf>
    <xf numFmtId="0" fontId="6" fillId="4" borderId="29"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1" fillId="0" borderId="8" xfId="0" applyFont="1" applyBorder="1" applyAlignment="1">
      <alignment horizontal="left" vertical="center" wrapText="1"/>
    </xf>
    <xf numFmtId="0" fontId="5" fillId="0" borderId="23"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 fillId="2" borderId="2" xfId="0" applyFont="1" applyFill="1" applyBorder="1" applyAlignment="1">
      <alignment horizontal="left" vertical="center" wrapText="1"/>
    </xf>
    <xf numFmtId="165" fontId="1" fillId="0" borderId="9"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1" fontId="5" fillId="2" borderId="0" xfId="0" applyNumberFormat="1" applyFont="1" applyFill="1" applyBorder="1" applyAlignment="1">
      <alignment horizontal="center" vertical="center"/>
    </xf>
    <xf numFmtId="0" fontId="10" fillId="6" borderId="13" xfId="0" applyFont="1" applyFill="1" applyBorder="1" applyAlignment="1">
      <alignment horizontal="center" wrapText="1"/>
    </xf>
    <xf numFmtId="0" fontId="11" fillId="6" borderId="13" xfId="0" applyFont="1" applyFill="1" applyBorder="1" applyAlignment="1">
      <alignment horizontal="left" wrapText="1"/>
    </xf>
    <xf numFmtId="0" fontId="12" fillId="6" borderId="13" xfId="0" applyFont="1" applyFill="1" applyBorder="1" applyAlignment="1">
      <alignment horizontal="center" wrapText="1"/>
    </xf>
    <xf numFmtId="0" fontId="11" fillId="6" borderId="13" xfId="0" applyFont="1" applyFill="1" applyBorder="1"/>
    <xf numFmtId="0" fontId="11" fillId="6" borderId="0" xfId="0" applyFont="1" applyFill="1" applyBorder="1" applyAlignment="1">
      <alignment horizontal="left" wrapText="1"/>
    </xf>
    <xf numFmtId="0" fontId="12" fillId="6" borderId="0" xfId="0" applyFont="1" applyFill="1" applyBorder="1" applyAlignment="1">
      <alignment horizontal="center" wrapText="1"/>
    </xf>
    <xf numFmtId="0" fontId="11" fillId="6" borderId="0" xfId="0" applyFont="1" applyFill="1" applyBorder="1"/>
    <xf numFmtId="8" fontId="11" fillId="6" borderId="0" xfId="0" applyNumberFormat="1" applyFont="1" applyFill="1" applyBorder="1"/>
    <xf numFmtId="6" fontId="11" fillId="6" borderId="0" xfId="0" applyNumberFormat="1" applyFont="1" applyFill="1" applyBorder="1"/>
    <xf numFmtId="0" fontId="6" fillId="2" borderId="14" xfId="0" applyFont="1" applyFill="1" applyBorder="1" applyAlignment="1">
      <alignment horizontal="left" vertical="center" wrapText="1"/>
    </xf>
    <xf numFmtId="0" fontId="6" fillId="2" borderId="15" xfId="0" applyFont="1" applyFill="1" applyBorder="1" applyAlignment="1">
      <alignment horizontal="center" vertical="center" wrapText="1"/>
    </xf>
    <xf numFmtId="166" fontId="6" fillId="2" borderId="15" xfId="0" applyNumberFormat="1" applyFont="1" applyFill="1" applyBorder="1" applyAlignment="1">
      <alignment horizontal="center" vertical="center" wrapText="1"/>
    </xf>
    <xf numFmtId="2" fontId="6" fillId="2" borderId="15" xfId="0" applyNumberFormat="1" applyFont="1" applyFill="1" applyBorder="1" applyAlignment="1">
      <alignment horizontal="center" vertical="center" wrapText="1"/>
    </xf>
    <xf numFmtId="165" fontId="6" fillId="2" borderId="15" xfId="0" applyNumberFormat="1" applyFont="1" applyFill="1" applyBorder="1" applyAlignment="1">
      <alignment horizontal="center" vertical="center" wrapText="1"/>
    </xf>
    <xf numFmtId="165" fontId="6" fillId="2" borderId="16" xfId="0" applyNumberFormat="1" applyFont="1" applyFill="1" applyBorder="1" applyAlignment="1">
      <alignment horizontal="center"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center" vertical="center" wrapText="1"/>
    </xf>
    <xf numFmtId="2" fontId="5" fillId="2" borderId="20" xfId="0" applyNumberFormat="1" applyFont="1" applyFill="1" applyBorder="1" applyAlignment="1">
      <alignment horizontal="center" vertical="center"/>
    </xf>
    <xf numFmtId="166" fontId="5" fillId="2" borderId="20" xfId="0" applyNumberFormat="1" applyFont="1" applyFill="1" applyBorder="1" applyAlignment="1">
      <alignment horizontal="center" vertical="center" wrapText="1"/>
    </xf>
    <xf numFmtId="8" fontId="11" fillId="8" borderId="1" xfId="0" applyNumberFormat="1" applyFont="1" applyFill="1" applyBorder="1"/>
    <xf numFmtId="165" fontId="5" fillId="2" borderId="20" xfId="0" applyNumberFormat="1" applyFont="1" applyFill="1" applyBorder="1" applyAlignment="1">
      <alignment horizontal="center" vertical="center"/>
    </xf>
    <xf numFmtId="165" fontId="5" fillId="2" borderId="21" xfId="0" applyNumberFormat="1" applyFont="1" applyFill="1" applyBorder="1" applyAlignment="1">
      <alignment horizontal="center" vertical="center"/>
    </xf>
    <xf numFmtId="3" fontId="5" fillId="2" borderId="8" xfId="0" applyNumberFormat="1" applyFont="1" applyFill="1" applyBorder="1" applyAlignment="1">
      <alignment horizontal="center" vertical="center"/>
    </xf>
    <xf numFmtId="166" fontId="5" fillId="2" borderId="8" xfId="0" applyNumberFormat="1" applyFont="1" applyFill="1" applyBorder="1" applyAlignment="1">
      <alignment horizontal="center" vertical="center" wrapText="1"/>
    </xf>
    <xf numFmtId="166" fontId="5" fillId="2" borderId="20" xfId="0" applyNumberFormat="1" applyFont="1" applyFill="1" applyBorder="1" applyAlignment="1">
      <alignment horizontal="center" vertical="center"/>
    </xf>
    <xf numFmtId="0" fontId="5" fillId="2" borderId="22" xfId="0" applyFont="1" applyFill="1" applyBorder="1" applyAlignment="1">
      <alignment horizontal="left" vertical="center" wrapText="1"/>
    </xf>
    <xf numFmtId="0" fontId="5" fillId="2" borderId="22" xfId="0" applyFont="1" applyFill="1" applyBorder="1" applyAlignment="1">
      <alignment horizontal="center" vertical="center" wrapText="1"/>
    </xf>
    <xf numFmtId="2" fontId="5" fillId="2" borderId="22" xfId="0" applyNumberFormat="1" applyFont="1" applyFill="1" applyBorder="1" applyAlignment="1">
      <alignment horizontal="center" vertical="center"/>
    </xf>
    <xf numFmtId="166" fontId="5" fillId="2" borderId="22" xfId="0" applyNumberFormat="1" applyFont="1" applyFill="1" applyBorder="1" applyAlignment="1">
      <alignment horizontal="center" vertical="center"/>
    </xf>
    <xf numFmtId="166" fontId="5" fillId="2" borderId="22" xfId="0" applyNumberFormat="1" applyFont="1" applyFill="1" applyBorder="1" applyAlignment="1">
      <alignment horizontal="center" vertical="center" wrapText="1"/>
    </xf>
    <xf numFmtId="165" fontId="5" fillId="2" borderId="22" xfId="0" applyNumberFormat="1" applyFont="1" applyFill="1" applyBorder="1" applyAlignment="1">
      <alignment horizontal="center" vertical="center"/>
    </xf>
    <xf numFmtId="0" fontId="5" fillId="2" borderId="14" xfId="0" applyFont="1" applyFill="1" applyBorder="1" applyAlignment="1">
      <alignment horizontal="left" vertical="center" wrapText="1"/>
    </xf>
    <xf numFmtId="0" fontId="5" fillId="2" borderId="15" xfId="0" applyFont="1" applyFill="1" applyBorder="1" applyAlignment="1">
      <alignment horizontal="center" vertical="center" wrapText="1"/>
    </xf>
    <xf numFmtId="2" fontId="5" fillId="2" borderId="15" xfId="0" applyNumberFormat="1" applyFont="1" applyFill="1" applyBorder="1" applyAlignment="1">
      <alignment horizontal="center" vertical="center"/>
    </xf>
    <xf numFmtId="166" fontId="5" fillId="2" borderId="15" xfId="0" applyNumberFormat="1" applyFont="1" applyFill="1" applyBorder="1" applyAlignment="1">
      <alignment horizontal="center" vertical="center"/>
    </xf>
    <xf numFmtId="166" fontId="5" fillId="2" borderId="15" xfId="0" applyNumberFormat="1" applyFont="1" applyFill="1" applyBorder="1" applyAlignment="1">
      <alignment horizontal="center" vertical="center" wrapText="1"/>
    </xf>
    <xf numFmtId="165" fontId="5" fillId="2" borderId="15" xfId="0" applyNumberFormat="1" applyFont="1" applyFill="1" applyBorder="1" applyAlignment="1">
      <alignment horizontal="center" vertical="center"/>
    </xf>
    <xf numFmtId="165" fontId="5" fillId="2" borderId="16"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0" fontId="5" fillId="2" borderId="13" xfId="0" applyFont="1" applyFill="1" applyBorder="1" applyAlignment="1">
      <alignment horizontal="center" vertical="center" wrapText="1"/>
    </xf>
    <xf numFmtId="2" fontId="5" fillId="2" borderId="13" xfId="0" applyNumberFormat="1" applyFont="1" applyFill="1" applyBorder="1" applyAlignment="1">
      <alignment horizontal="center" vertical="center"/>
    </xf>
    <xf numFmtId="166" fontId="5" fillId="2" borderId="13" xfId="0" applyNumberFormat="1" applyFont="1" applyFill="1" applyBorder="1" applyAlignment="1">
      <alignment horizontal="center" vertical="center"/>
    </xf>
    <xf numFmtId="166" fontId="5" fillId="2" borderId="13" xfId="0" applyNumberFormat="1" applyFont="1" applyFill="1" applyBorder="1" applyAlignment="1">
      <alignment horizontal="center" vertical="center" wrapText="1"/>
    </xf>
    <xf numFmtId="165" fontId="5" fillId="2" borderId="13" xfId="0" applyNumberFormat="1" applyFont="1" applyFill="1" applyBorder="1" applyAlignment="1">
      <alignment horizontal="center" vertical="center"/>
    </xf>
    <xf numFmtId="165" fontId="5" fillId="2" borderId="18" xfId="0" applyNumberFormat="1" applyFont="1" applyFill="1" applyBorder="1" applyAlignment="1">
      <alignment horizontal="center" vertical="center"/>
    </xf>
    <xf numFmtId="0" fontId="9" fillId="2" borderId="1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166" fontId="1" fillId="2" borderId="8"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0" fontId="5" fillId="2" borderId="27" xfId="0" applyFont="1" applyFill="1" applyBorder="1" applyAlignment="1">
      <alignment horizontal="center" vertical="center" wrapText="1"/>
    </xf>
    <xf numFmtId="2" fontId="1" fillId="2" borderId="15" xfId="0" applyNumberFormat="1" applyFont="1" applyFill="1" applyBorder="1" applyAlignment="1">
      <alignment horizontal="center" vertical="center"/>
    </xf>
    <xf numFmtId="166" fontId="1" fillId="2" borderId="15"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0" fontId="5" fillId="2" borderId="10"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1" fillId="2" borderId="13" xfId="0" applyFont="1" applyFill="1" applyBorder="1" applyAlignment="1">
      <alignment horizontal="center" vertical="center"/>
    </xf>
    <xf numFmtId="2" fontId="1" fillId="2" borderId="13" xfId="0" applyNumberFormat="1" applyFont="1" applyFill="1" applyBorder="1" applyAlignment="1">
      <alignment horizontal="center" vertical="center"/>
    </xf>
    <xf numFmtId="165" fontId="1" fillId="2" borderId="13" xfId="0" applyNumberFormat="1" applyFont="1" applyFill="1" applyBorder="1" applyAlignment="1">
      <alignment horizontal="center" vertical="center"/>
    </xf>
    <xf numFmtId="0" fontId="5" fillId="2" borderId="24" xfId="0" applyFont="1" applyFill="1" applyBorder="1" applyAlignment="1">
      <alignment horizontal="left" vertical="center" wrapText="1"/>
    </xf>
    <xf numFmtId="0" fontId="5" fillId="2" borderId="25" xfId="0" applyFont="1" applyFill="1" applyBorder="1" applyAlignment="1">
      <alignment horizontal="center" vertical="center" wrapText="1"/>
    </xf>
    <xf numFmtId="2" fontId="5" fillId="2" borderId="25" xfId="0" applyNumberFormat="1" applyFont="1" applyFill="1" applyBorder="1" applyAlignment="1">
      <alignment horizontal="center" vertical="center"/>
    </xf>
    <xf numFmtId="166" fontId="5" fillId="2" borderId="25" xfId="0" applyNumberFormat="1" applyFont="1" applyFill="1" applyBorder="1" applyAlignment="1">
      <alignment horizontal="center" vertical="center"/>
    </xf>
    <xf numFmtId="166" fontId="5" fillId="2" borderId="25" xfId="0" applyNumberFormat="1" applyFont="1" applyFill="1" applyBorder="1" applyAlignment="1">
      <alignment horizontal="center" vertical="center" wrapText="1"/>
    </xf>
    <xf numFmtId="165" fontId="5" fillId="2" borderId="25" xfId="0" applyNumberFormat="1" applyFont="1" applyFill="1" applyBorder="1" applyAlignment="1">
      <alignment horizontal="center" vertical="center"/>
    </xf>
    <xf numFmtId="165" fontId="5" fillId="2" borderId="26" xfId="0" applyNumberFormat="1" applyFont="1" applyFill="1" applyBorder="1" applyAlignment="1">
      <alignment horizontal="center" vertical="center"/>
    </xf>
    <xf numFmtId="8" fontId="11" fillId="8" borderId="1" xfId="0" applyNumberFormat="1" applyFont="1" applyFill="1" applyBorder="1" applyAlignment="1">
      <alignment horizontal="center" vertical="center"/>
    </xf>
    <xf numFmtId="0" fontId="6" fillId="2" borderId="14" xfId="0" applyFont="1" applyFill="1" applyBorder="1" applyAlignment="1">
      <alignment horizontal="left" vertical="top" wrapText="1"/>
    </xf>
    <xf numFmtId="0" fontId="6" fillId="2" borderId="15" xfId="0" applyFont="1" applyFill="1" applyBorder="1" applyAlignment="1">
      <alignment horizontal="center" vertical="top" wrapText="1"/>
    </xf>
    <xf numFmtId="166" fontId="6" fillId="2" borderId="15" xfId="0" applyNumberFormat="1" applyFont="1" applyFill="1" applyBorder="1" applyAlignment="1">
      <alignment horizontal="center" vertical="top" wrapText="1"/>
    </xf>
    <xf numFmtId="2" fontId="6" fillId="2" borderId="15" xfId="0" applyNumberFormat="1" applyFont="1" applyFill="1" applyBorder="1" applyAlignment="1">
      <alignment horizontal="center" vertical="top" wrapText="1"/>
    </xf>
    <xf numFmtId="165" fontId="6" fillId="2" borderId="15" xfId="0" applyNumberFormat="1" applyFont="1" applyFill="1" applyBorder="1" applyAlignment="1">
      <alignment horizontal="center" vertical="top" wrapText="1"/>
    </xf>
    <xf numFmtId="165" fontId="6" fillId="2" borderId="16" xfId="0" applyNumberFormat="1" applyFont="1" applyFill="1" applyBorder="1" applyAlignment="1">
      <alignment horizontal="center" vertical="top" wrapText="1"/>
    </xf>
    <xf numFmtId="165" fontId="6" fillId="3" borderId="16" xfId="0" applyNumberFormat="1" applyFont="1" applyFill="1" applyBorder="1" applyAlignment="1">
      <alignment horizontal="center" vertical="top" wrapText="1"/>
    </xf>
    <xf numFmtId="0" fontId="1" fillId="0" borderId="2" xfId="0" applyFont="1" applyBorder="1" applyAlignment="1">
      <alignment horizontal="center" vertical="top"/>
    </xf>
    <xf numFmtId="0" fontId="5" fillId="0" borderId="8" xfId="0" applyFont="1" applyBorder="1" applyAlignment="1">
      <alignment horizontal="center" vertical="top"/>
    </xf>
    <xf numFmtId="0" fontId="5" fillId="4" borderId="0" xfId="0" applyFont="1" applyFill="1" applyBorder="1" applyAlignment="1">
      <alignment horizontal="left" vertical="center" wrapText="1"/>
    </xf>
    <xf numFmtId="0" fontId="7" fillId="4" borderId="0" xfId="1" applyFont="1" applyFill="1" applyBorder="1" applyAlignment="1">
      <alignment horizontal="center" vertical="center" wrapText="1"/>
    </xf>
    <xf numFmtId="0" fontId="5" fillId="4" borderId="0" xfId="0" applyFont="1" applyFill="1" applyBorder="1" applyAlignment="1">
      <alignment horizontal="center" vertical="center"/>
    </xf>
    <xf numFmtId="166" fontId="5" fillId="4" borderId="0" xfId="0" applyNumberFormat="1" applyFont="1" applyFill="1" applyBorder="1" applyAlignment="1">
      <alignment horizontal="center" vertical="center"/>
    </xf>
    <xf numFmtId="2" fontId="5" fillId="4" borderId="0" xfId="0" applyNumberFormat="1" applyFont="1" applyFill="1" applyBorder="1" applyAlignment="1">
      <alignment horizontal="center" vertical="center"/>
    </xf>
    <xf numFmtId="165" fontId="5" fillId="4" borderId="0" xfId="0" applyNumberFormat="1" applyFont="1" applyFill="1" applyBorder="1" applyAlignment="1">
      <alignment horizontal="center" vertical="center"/>
    </xf>
    <xf numFmtId="0" fontId="14" fillId="6" borderId="13" xfId="0" applyFont="1" applyFill="1" applyBorder="1"/>
    <xf numFmtId="0" fontId="14" fillId="6" borderId="13" xfId="0" applyFont="1" applyFill="1" applyBorder="1" applyAlignment="1">
      <alignment horizontal="center"/>
    </xf>
    <xf numFmtId="0" fontId="5" fillId="9" borderId="0" xfId="0" applyFont="1" applyFill="1" applyBorder="1" applyAlignment="1">
      <alignment horizontal="center" vertical="center"/>
    </xf>
    <xf numFmtId="0" fontId="8" fillId="9" borderId="0" xfId="0" applyFont="1" applyFill="1" applyBorder="1" applyAlignment="1">
      <alignment horizontal="center" vertical="center"/>
    </xf>
    <xf numFmtId="166" fontId="5" fillId="9" borderId="33" xfId="0" applyNumberFormat="1" applyFont="1" applyFill="1" applyBorder="1" applyAlignment="1">
      <alignment horizontal="center" vertical="center"/>
    </xf>
    <xf numFmtId="2" fontId="5" fillId="9" borderId="33" xfId="0" applyNumberFormat="1" applyFont="1" applyFill="1" applyBorder="1" applyAlignment="1">
      <alignment horizontal="center" vertical="center"/>
    </xf>
    <xf numFmtId="0" fontId="6" fillId="3" borderId="29" xfId="0" applyFont="1" applyFill="1" applyBorder="1" applyAlignment="1">
      <alignment horizontal="left" vertical="center" wrapText="1"/>
    </xf>
    <xf numFmtId="0" fontId="6" fillId="3" borderId="30" xfId="0" applyFont="1" applyFill="1" applyBorder="1" applyAlignment="1">
      <alignment horizontal="center" vertical="center" wrapText="1"/>
    </xf>
    <xf numFmtId="166" fontId="6" fillId="3" borderId="30" xfId="0" applyNumberFormat="1" applyFont="1" applyFill="1" applyBorder="1" applyAlignment="1">
      <alignment horizontal="center" vertical="center" wrapText="1"/>
    </xf>
    <xf numFmtId="2" fontId="6" fillId="3" borderId="30" xfId="0" applyNumberFormat="1" applyFont="1" applyFill="1" applyBorder="1" applyAlignment="1">
      <alignment horizontal="center" vertical="center" wrapText="1"/>
    </xf>
    <xf numFmtId="165" fontId="6" fillId="3" borderId="30" xfId="0" applyNumberFormat="1" applyFont="1" applyFill="1" applyBorder="1" applyAlignment="1">
      <alignment horizontal="center" vertical="center" wrapText="1"/>
    </xf>
    <xf numFmtId="165" fontId="6" fillId="3" borderId="31" xfId="0" applyNumberFormat="1" applyFont="1" applyFill="1" applyBorder="1" applyAlignment="1">
      <alignment horizontal="center" vertical="center" wrapText="1"/>
    </xf>
    <xf numFmtId="0" fontId="5" fillId="3" borderId="32" xfId="0" applyFont="1" applyFill="1" applyBorder="1" applyAlignment="1">
      <alignment horizontal="left" vertical="center" wrapText="1"/>
    </xf>
    <xf numFmtId="0" fontId="7" fillId="3" borderId="33" xfId="1" applyFont="1" applyFill="1" applyBorder="1" applyAlignment="1">
      <alignment horizontal="center" vertical="center" wrapText="1"/>
    </xf>
    <xf numFmtId="0" fontId="5" fillId="3" borderId="33" xfId="0" applyFont="1" applyFill="1" applyBorder="1" applyAlignment="1">
      <alignment horizontal="center" vertical="center"/>
    </xf>
    <xf numFmtId="166" fontId="5" fillId="3" borderId="33" xfId="0" applyNumberFormat="1" applyFont="1" applyFill="1" applyBorder="1" applyAlignment="1">
      <alignment horizontal="center" vertical="center"/>
    </xf>
    <xf numFmtId="2" fontId="5" fillId="3" borderId="33" xfId="0" applyNumberFormat="1" applyFont="1" applyFill="1" applyBorder="1" applyAlignment="1">
      <alignment horizontal="center" vertical="center"/>
    </xf>
    <xf numFmtId="165" fontId="5" fillId="3" borderId="33" xfId="0" applyNumberFormat="1" applyFont="1" applyFill="1" applyBorder="1" applyAlignment="1">
      <alignment horizontal="center" vertical="center"/>
    </xf>
    <xf numFmtId="165" fontId="5" fillId="3" borderId="34" xfId="0" applyNumberFormat="1" applyFont="1" applyFill="1" applyBorder="1" applyAlignment="1">
      <alignment horizontal="center" vertical="center"/>
    </xf>
    <xf numFmtId="8" fontId="11" fillId="10" borderId="1" xfId="0" applyNumberFormat="1" applyFont="1" applyFill="1" applyBorder="1" applyAlignment="1">
      <alignment vertical="center"/>
    </xf>
    <xf numFmtId="164" fontId="5" fillId="0" borderId="1"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Patrick, Eamonn (PHMSA)" id="{DEF05570-E95B-4C67-9ED8-DF32C80C5F3A}" userId="S::eamonn.patrick@ad.dot.gov::9154c828-1d9d-4702-a78a-d7880ae683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4-04-23T14:22:07.55" personId="{DEF05570-E95B-4C67-9ED8-DF32C80C5F3A}" id="{F2B1C889-2033-4C51-AEDA-8090BD270C75}">
    <text>#s for First Year</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0DD4C18-A802-4A6B-B91B-C55F95B884B9}">
  <we:reference id="f4c77554-b580-40d0-9fb3-a47e0a5d1d60" version="6.0.0.2" store="EXCatalog" storeType="EXCatalog"/>
  <we:alternateReferences>
    <we:reference id="WA200000176" version="6.0.0.2"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49/subtitle-B/chapter-I/subchapter-C/part-174/subpart-E/section-174.114" TargetMode="External"/><Relationship Id="rId13" Type="http://schemas.openxmlformats.org/officeDocument/2006/relationships/hyperlink" Target="https://www.ecfr.gov/current/title-49/subtitle-B/chapter-I/subchapter-C/part-179/subpart-A/section-179.7" TargetMode="External"/><Relationship Id="rId3" Type="http://schemas.openxmlformats.org/officeDocument/2006/relationships/hyperlink" Target="https://www.ecfr.gov/current/title-49/subtitle-B/chapter-I/subchapter-C/part-173/subpart-B/section-173.31" TargetMode="External"/><Relationship Id="rId7" Type="http://schemas.openxmlformats.org/officeDocument/2006/relationships/hyperlink" Target="https://www.ecfr.gov/current/title-49/subtitle-B/chapter-I/subchapter-C/part-174/subpart-E/section-174.104" TargetMode="External"/><Relationship Id="rId12" Type="http://schemas.openxmlformats.org/officeDocument/2006/relationships/hyperlink" Target="https://www.ecfr.gov/current/title-49/subtitle-B/chapter-I/subchapter-C/part-179/subpart-A/section-179.7" TargetMode="External"/><Relationship Id="rId17" Type="http://schemas.microsoft.com/office/2017/10/relationships/threadedComment" Target="../threadedComments/threadedComment1.xml"/><Relationship Id="rId2" Type="http://schemas.openxmlformats.org/officeDocument/2006/relationships/hyperlink" Target="https://www.ecfr.gov/current/title-49/subtitle-B/chapter-I/subchapter-C/part-173/subpart-B/section-173.31" TargetMode="External"/><Relationship Id="rId16" Type="http://schemas.openxmlformats.org/officeDocument/2006/relationships/comments" Target="../comments1.xml"/><Relationship Id="rId1" Type="http://schemas.openxmlformats.org/officeDocument/2006/relationships/hyperlink" Target="https://www.ecfr.gov/current/title-49/subtitle-B/chapter-I/subchapter-C/part-172/subpart-B/section-172.102" TargetMode="External"/><Relationship Id="rId6" Type="http://schemas.openxmlformats.org/officeDocument/2006/relationships/hyperlink" Target="https://www.ecfr.gov/current/title-49/subtitle-B/chapter-I/subchapter-C/part-174/subpart-C/section-174.63" TargetMode="External"/><Relationship Id="rId11" Type="http://schemas.openxmlformats.org/officeDocument/2006/relationships/hyperlink" Target="https://www.ecfr.gov/current/title-49/subtitle-B/chapter-I/subchapter-C/part-179/subpart-A/section-179.7" TargetMode="External"/><Relationship Id="rId5" Type="http://schemas.openxmlformats.org/officeDocument/2006/relationships/hyperlink" Target="https://www.ecfr.gov/current/title-49/subtitle-B/chapter-I/subchapter-C/part-174/subpart-B/section-174.50" TargetMode="External"/><Relationship Id="rId15" Type="http://schemas.openxmlformats.org/officeDocument/2006/relationships/vmlDrawing" Target="../drawings/vmlDrawing1.vml"/><Relationship Id="rId10" Type="http://schemas.openxmlformats.org/officeDocument/2006/relationships/hyperlink" Target="https://www.ecfr.gov/current/title-49/subtitle-B/chapter-I/subchapter-C/part-179/subpart-B/section-179.22" TargetMode="External"/><Relationship Id="rId4" Type="http://schemas.openxmlformats.org/officeDocument/2006/relationships/hyperlink" Target="https://www.ecfr.gov/current/title-49/subtitle-B/chapter-I/subchapter-C/part-173/subpart-G/section-173.314" TargetMode="External"/><Relationship Id="rId9" Type="http://schemas.openxmlformats.org/officeDocument/2006/relationships/hyperlink" Target="https://www.ecfr.gov/current/title-49/subtitle-B/chapter-I/subchapter-C/part-179/subpart-A/section-179.7"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12"/>
  <sheetViews>
    <sheetView tabSelected="1" topLeftCell="B73" zoomScale="115" zoomScaleNormal="115" workbookViewId="0">
      <selection activeCell="B77" sqref="B77"/>
    </sheetView>
  </sheetViews>
  <sheetFormatPr defaultColWidth="0" defaultRowHeight="15.75" customHeight="1" x14ac:dyDescent="0.25"/>
  <cols>
    <col min="1" max="1" width="0" style="13" hidden="1" customWidth="1"/>
    <col min="2" max="2" width="35" style="163" bestFit="1" customWidth="1"/>
    <col min="3" max="3" width="34.85546875" style="15" bestFit="1" customWidth="1"/>
    <col min="4" max="4" width="16.85546875" style="13" bestFit="1" customWidth="1"/>
    <col min="5" max="5" width="21.7109375" style="26" customWidth="1"/>
    <col min="6" max="6" width="13.7109375" style="13" bestFit="1" customWidth="1"/>
    <col min="7" max="7" width="20.5703125" style="26" customWidth="1"/>
    <col min="8" max="8" width="21" style="24" bestFit="1" customWidth="1"/>
    <col min="9" max="9" width="16.140625" style="97" bestFit="1" customWidth="1"/>
    <col min="10" max="10" width="14.28515625" style="97" bestFit="1" customWidth="1"/>
    <col min="11" max="11" width="19.7109375" style="97" customWidth="1"/>
    <col min="12" max="16383" width="0" style="13" hidden="1"/>
    <col min="16384" max="16384" width="0.140625" style="13" hidden="1" customWidth="1"/>
  </cols>
  <sheetData>
    <row r="1" spans="1:12" ht="15.75" customHeight="1" x14ac:dyDescent="0.25">
      <c r="A1" s="127"/>
      <c r="B1" s="146"/>
      <c r="C1" s="128"/>
      <c r="D1" s="127"/>
      <c r="E1" s="129"/>
      <c r="F1" s="127"/>
      <c r="G1" s="129"/>
      <c r="H1" s="130"/>
      <c r="I1" s="98"/>
      <c r="J1" s="98"/>
      <c r="K1" s="98"/>
      <c r="L1" s="12"/>
    </row>
    <row r="2" spans="1:12" ht="15.75" customHeight="1" x14ac:dyDescent="0.25">
      <c r="A2" s="127"/>
      <c r="B2" s="145" t="s">
        <v>0</v>
      </c>
      <c r="C2" s="131" t="s">
        <v>1</v>
      </c>
      <c r="D2" s="131" t="s">
        <v>2</v>
      </c>
      <c r="E2" s="132" t="s">
        <v>3</v>
      </c>
      <c r="F2" s="132" t="s">
        <v>4</v>
      </c>
      <c r="G2" s="131" t="s">
        <v>5</v>
      </c>
      <c r="H2" s="131" t="s">
        <v>6</v>
      </c>
      <c r="I2" s="131" t="s">
        <v>7</v>
      </c>
      <c r="J2" s="131" t="s">
        <v>8</v>
      </c>
      <c r="K2" s="131" t="s">
        <v>9</v>
      </c>
      <c r="L2" s="12"/>
    </row>
    <row r="3" spans="1:12" x14ac:dyDescent="0.25">
      <c r="A3" s="127"/>
      <c r="B3" s="133" t="s">
        <v>43</v>
      </c>
      <c r="C3" s="135" t="s">
        <v>44</v>
      </c>
      <c r="D3" s="136">
        <v>280</v>
      </c>
      <c r="E3" s="136">
        <v>1</v>
      </c>
      <c r="F3" s="136">
        <v>280</v>
      </c>
      <c r="G3" s="136">
        <v>2</v>
      </c>
      <c r="H3" s="136">
        <v>560</v>
      </c>
      <c r="I3" s="137">
        <v>69.39</v>
      </c>
      <c r="J3" s="138">
        <v>38856</v>
      </c>
      <c r="K3" s="138">
        <v>0</v>
      </c>
      <c r="L3" s="12"/>
    </row>
    <row r="4" spans="1:12" ht="15.75" customHeight="1" x14ac:dyDescent="0.25">
      <c r="A4" s="127"/>
      <c r="B4" s="140"/>
      <c r="C4" s="141"/>
      <c r="D4" s="142"/>
      <c r="E4" s="142"/>
      <c r="F4" s="142"/>
      <c r="G4" s="142"/>
      <c r="H4" s="139"/>
      <c r="I4" s="142"/>
      <c r="J4" s="142"/>
      <c r="K4" s="142"/>
      <c r="L4" s="12"/>
    </row>
    <row r="5" spans="1:12" ht="15.75" customHeight="1" x14ac:dyDescent="0.25">
      <c r="A5" s="127"/>
      <c r="B5" s="145" t="s">
        <v>0</v>
      </c>
      <c r="C5" s="131" t="s">
        <v>1</v>
      </c>
      <c r="D5" s="131" t="s">
        <v>2</v>
      </c>
      <c r="E5" s="132" t="s">
        <v>3</v>
      </c>
      <c r="F5" s="132" t="s">
        <v>4</v>
      </c>
      <c r="G5" s="131" t="s">
        <v>5</v>
      </c>
      <c r="H5" s="131" t="s">
        <v>6</v>
      </c>
      <c r="I5" s="131" t="s">
        <v>7</v>
      </c>
      <c r="J5" s="131" t="s">
        <v>8</v>
      </c>
      <c r="K5" s="131" t="s">
        <v>9</v>
      </c>
      <c r="L5" s="12"/>
    </row>
    <row r="6" spans="1:12" x14ac:dyDescent="0.25">
      <c r="A6" s="127"/>
      <c r="B6" s="133" t="s">
        <v>45</v>
      </c>
      <c r="C6" s="135" t="s">
        <v>46</v>
      </c>
      <c r="D6" s="136">
        <v>25</v>
      </c>
      <c r="E6" s="136">
        <v>1</v>
      </c>
      <c r="F6" s="136">
        <v>25</v>
      </c>
      <c r="G6" s="136">
        <v>2</v>
      </c>
      <c r="H6" s="136">
        <v>50</v>
      </c>
      <c r="I6" s="137">
        <v>69.39</v>
      </c>
      <c r="J6" s="138">
        <v>3469</v>
      </c>
      <c r="K6" s="138">
        <v>0</v>
      </c>
      <c r="L6" s="12"/>
    </row>
    <row r="7" spans="1:12" ht="15.75" customHeight="1" x14ac:dyDescent="0.25">
      <c r="A7" s="127"/>
      <c r="B7" s="140"/>
      <c r="C7" s="141"/>
      <c r="D7" s="142"/>
      <c r="E7" s="142"/>
      <c r="F7" s="142"/>
      <c r="G7" s="142"/>
      <c r="H7" s="139"/>
      <c r="I7" s="142"/>
      <c r="J7" s="142"/>
      <c r="K7" s="142"/>
      <c r="L7" s="12"/>
    </row>
    <row r="8" spans="1:12" ht="15.75" customHeight="1" thickBot="1" x14ac:dyDescent="0.3">
      <c r="A8" s="127"/>
      <c r="B8" s="145" t="s">
        <v>0</v>
      </c>
      <c r="C8" s="131" t="s">
        <v>1</v>
      </c>
      <c r="D8" s="131" t="s">
        <v>2</v>
      </c>
      <c r="E8" s="132" t="s">
        <v>3</v>
      </c>
      <c r="F8" s="132" t="s">
        <v>4</v>
      </c>
      <c r="G8" s="131" t="s">
        <v>5</v>
      </c>
      <c r="H8" s="131" t="s">
        <v>6</v>
      </c>
      <c r="I8" s="131" t="s">
        <v>7</v>
      </c>
      <c r="J8" s="131" t="s">
        <v>8</v>
      </c>
      <c r="K8" s="131" t="s">
        <v>9</v>
      </c>
      <c r="L8" s="12"/>
    </row>
    <row r="9" spans="1:12" ht="33" thickTop="1" thickBot="1" x14ac:dyDescent="0.3">
      <c r="A9" s="127"/>
      <c r="B9" s="143" t="s">
        <v>47</v>
      </c>
      <c r="C9" s="135" t="s">
        <v>48</v>
      </c>
      <c r="D9" s="136">
        <v>45</v>
      </c>
      <c r="E9" s="136">
        <v>0</v>
      </c>
      <c r="F9" s="257">
        <v>0</v>
      </c>
      <c r="G9" s="136">
        <v>0</v>
      </c>
      <c r="H9" s="257">
        <f>(F9*G9)</f>
        <v>0</v>
      </c>
      <c r="I9" s="137">
        <v>69.39</v>
      </c>
      <c r="J9" s="138">
        <v>0</v>
      </c>
      <c r="K9" s="138">
        <v>0</v>
      </c>
      <c r="L9" s="12"/>
    </row>
    <row r="10" spans="1:12" ht="15.75" customHeight="1" thickTop="1" x14ac:dyDescent="0.25">
      <c r="A10" s="127"/>
      <c r="B10" s="140"/>
      <c r="C10" s="141"/>
      <c r="D10" s="142"/>
      <c r="E10" s="142"/>
      <c r="F10" s="142"/>
      <c r="G10" s="142"/>
      <c r="H10" s="139"/>
      <c r="I10" s="142"/>
      <c r="J10" s="142"/>
      <c r="K10" s="142"/>
      <c r="L10" s="12"/>
    </row>
    <row r="11" spans="1:12" ht="15.75" customHeight="1" thickBot="1" x14ac:dyDescent="0.3">
      <c r="A11" s="127"/>
      <c r="B11" s="145" t="s">
        <v>0</v>
      </c>
      <c r="C11" s="131" t="s">
        <v>1</v>
      </c>
      <c r="D11" s="131" t="s">
        <v>2</v>
      </c>
      <c r="E11" s="131" t="s">
        <v>3</v>
      </c>
      <c r="F11" s="131" t="s">
        <v>4</v>
      </c>
      <c r="G11" s="131" t="s">
        <v>5</v>
      </c>
      <c r="H11" s="131" t="s">
        <v>6</v>
      </c>
      <c r="I11" s="131" t="s">
        <v>7</v>
      </c>
      <c r="J11" s="131" t="s">
        <v>8</v>
      </c>
      <c r="K11" s="131" t="s">
        <v>9</v>
      </c>
      <c r="L11" s="12"/>
    </row>
    <row r="12" spans="1:12" ht="48.75" thickTop="1" thickBot="1" x14ac:dyDescent="0.3">
      <c r="A12" s="127"/>
      <c r="B12" s="133" t="s">
        <v>77</v>
      </c>
      <c r="C12" s="134" t="s">
        <v>49</v>
      </c>
      <c r="D12" s="136">
        <v>45</v>
      </c>
      <c r="E12" s="136">
        <v>1</v>
      </c>
      <c r="F12" s="257">
        <f t="shared" ref="F12" si="0">D12*E12</f>
        <v>45</v>
      </c>
      <c r="G12" s="256">
        <v>8.3299999999999999E-2</v>
      </c>
      <c r="H12" s="257">
        <f>F12*G12</f>
        <v>3.7484999999999999</v>
      </c>
      <c r="I12" s="137">
        <v>69.39</v>
      </c>
      <c r="J12" s="138">
        <f>(I12*12)</f>
        <v>832.68000000000006</v>
      </c>
      <c r="K12" s="138">
        <v>0</v>
      </c>
      <c r="L12" s="12"/>
    </row>
    <row r="13" spans="1:12" ht="15.75" customHeight="1" thickTop="1" thickBot="1" x14ac:dyDescent="0.3">
      <c r="A13" s="127"/>
      <c r="B13" s="146"/>
      <c r="C13" s="128"/>
      <c r="D13" s="127"/>
      <c r="E13" s="129"/>
      <c r="F13" s="127"/>
      <c r="G13" s="129"/>
      <c r="H13" s="130"/>
      <c r="I13" s="98"/>
      <c r="J13" s="98"/>
      <c r="K13" s="98"/>
      <c r="L13" s="12"/>
    </row>
    <row r="14" spans="1:12" s="15" customFormat="1" ht="64.5" thickTop="1" thickBot="1" x14ac:dyDescent="0.3">
      <c r="A14" s="28"/>
      <c r="B14" s="147" t="s">
        <v>0</v>
      </c>
      <c r="C14" s="100" t="s">
        <v>1</v>
      </c>
      <c r="D14" s="100" t="s">
        <v>2</v>
      </c>
      <c r="E14" s="101" t="s">
        <v>3</v>
      </c>
      <c r="F14" s="100" t="s">
        <v>4</v>
      </c>
      <c r="G14" s="101" t="s">
        <v>5</v>
      </c>
      <c r="H14" s="102" t="s">
        <v>6</v>
      </c>
      <c r="I14" s="103" t="s">
        <v>7</v>
      </c>
      <c r="J14" s="103" t="s">
        <v>8</v>
      </c>
      <c r="K14" s="104" t="s">
        <v>9</v>
      </c>
      <c r="L14" s="14"/>
    </row>
    <row r="15" spans="1:12" ht="33" thickTop="1" thickBot="1" x14ac:dyDescent="0.3">
      <c r="A15" s="27"/>
      <c r="B15" s="148" t="s">
        <v>50</v>
      </c>
      <c r="C15" s="105" t="s">
        <v>10</v>
      </c>
      <c r="D15" s="106">
        <v>2</v>
      </c>
      <c r="E15" s="107">
        <v>1</v>
      </c>
      <c r="F15" s="108">
        <f t="shared" ref="F15:F84" si="1">D15*E15</f>
        <v>2</v>
      </c>
      <c r="G15" s="107">
        <v>6.5</v>
      </c>
      <c r="H15" s="109">
        <f>ROUND(F15*G15, 0)</f>
        <v>13</v>
      </c>
      <c r="I15" s="110">
        <f>$E$91</f>
        <v>69.385065885797943</v>
      </c>
      <c r="J15" s="110">
        <f>H15*I15</f>
        <v>902.00585651537324</v>
      </c>
      <c r="K15" s="111">
        <v>0</v>
      </c>
      <c r="L15" s="16"/>
    </row>
    <row r="16" spans="1:12" ht="17.25" thickTop="1" thickBot="1" x14ac:dyDescent="0.3">
      <c r="A16" s="29"/>
      <c r="B16" s="149"/>
      <c r="C16" s="34"/>
      <c r="D16" s="39"/>
      <c r="E16" s="36"/>
      <c r="F16" s="37"/>
      <c r="G16" s="36"/>
      <c r="H16" s="38"/>
      <c r="I16" s="75"/>
      <c r="J16" s="75"/>
      <c r="K16" s="75"/>
      <c r="L16" s="17"/>
    </row>
    <row r="17" spans="1:12" ht="48.75" thickTop="1" thickBot="1" x14ac:dyDescent="0.3">
      <c r="A17" s="254"/>
      <c r="B17" s="258" t="s">
        <v>0</v>
      </c>
      <c r="C17" s="259" t="s">
        <v>1</v>
      </c>
      <c r="D17" s="259" t="s">
        <v>2</v>
      </c>
      <c r="E17" s="260" t="s">
        <v>11</v>
      </c>
      <c r="F17" s="261" t="s">
        <v>4</v>
      </c>
      <c r="G17" s="260" t="s">
        <v>12</v>
      </c>
      <c r="H17" s="261" t="s">
        <v>6</v>
      </c>
      <c r="I17" s="262" t="s">
        <v>7</v>
      </c>
      <c r="J17" s="262" t="s">
        <v>8</v>
      </c>
      <c r="K17" s="263" t="s">
        <v>9</v>
      </c>
      <c r="L17" s="16"/>
    </row>
    <row r="18" spans="1:12" s="19" customFormat="1" ht="64.5" thickTop="1" thickBot="1" x14ac:dyDescent="0.3">
      <c r="A18" s="255"/>
      <c r="B18" s="264" t="s">
        <v>51</v>
      </c>
      <c r="C18" s="265" t="s">
        <v>13</v>
      </c>
      <c r="D18" s="266">
        <v>25</v>
      </c>
      <c r="E18" s="267">
        <v>48</v>
      </c>
      <c r="F18" s="268">
        <f t="shared" si="1"/>
        <v>1200</v>
      </c>
      <c r="G18" s="267">
        <v>0.16666700000000001</v>
      </c>
      <c r="H18" s="268">
        <f>F18*G18</f>
        <v>200.00040000000001</v>
      </c>
      <c r="I18" s="271">
        <v>69.39</v>
      </c>
      <c r="J18" s="269">
        <f>H18*I18</f>
        <v>13878.027756000001</v>
      </c>
      <c r="K18" s="270">
        <v>0</v>
      </c>
      <c r="L18" s="18"/>
    </row>
    <row r="19" spans="1:12" s="19" customFormat="1" ht="17.25" thickTop="1" thickBot="1" x14ac:dyDescent="0.3">
      <c r="A19" s="31"/>
      <c r="B19" s="149"/>
      <c r="C19" s="34"/>
      <c r="D19" s="35"/>
      <c r="E19" s="36"/>
      <c r="F19" s="37"/>
      <c r="G19" s="36"/>
      <c r="H19" s="38"/>
      <c r="I19" s="75"/>
      <c r="J19" s="75"/>
      <c r="K19" s="75"/>
      <c r="L19" s="20"/>
    </row>
    <row r="20" spans="1:12" s="19" customFormat="1" ht="80.25" thickTop="1" thickBot="1" x14ac:dyDescent="0.3">
      <c r="A20" s="30"/>
      <c r="B20" s="147" t="s">
        <v>0</v>
      </c>
      <c r="C20" s="100" t="s">
        <v>1</v>
      </c>
      <c r="D20" s="100" t="s">
        <v>2</v>
      </c>
      <c r="E20" s="101" t="s">
        <v>11</v>
      </c>
      <c r="F20" s="112" t="s">
        <v>4</v>
      </c>
      <c r="G20" s="101" t="s">
        <v>5</v>
      </c>
      <c r="H20" s="113" t="s">
        <v>6</v>
      </c>
      <c r="I20" s="103" t="s">
        <v>7</v>
      </c>
      <c r="J20" s="103" t="s">
        <v>8</v>
      </c>
      <c r="K20" s="104" t="s">
        <v>9</v>
      </c>
      <c r="L20" s="18"/>
    </row>
    <row r="21" spans="1:12" ht="33" thickTop="1" thickBot="1" x14ac:dyDescent="0.3">
      <c r="A21" s="27"/>
      <c r="B21" s="148" t="s">
        <v>52</v>
      </c>
      <c r="C21" s="105" t="s">
        <v>14</v>
      </c>
      <c r="D21" s="106">
        <v>100</v>
      </c>
      <c r="E21" s="107">
        <v>1</v>
      </c>
      <c r="F21" s="108">
        <f t="shared" si="1"/>
        <v>100</v>
      </c>
      <c r="G21" s="107">
        <v>1</v>
      </c>
      <c r="H21" s="109">
        <f>ROUND(F21*G21, 0)</f>
        <v>100</v>
      </c>
      <c r="I21" s="110">
        <f>$E$91</f>
        <v>69.385065885797943</v>
      </c>
      <c r="J21" s="110">
        <f>H21*I21</f>
        <v>6938.506588579794</v>
      </c>
      <c r="K21" s="111">
        <v>0</v>
      </c>
      <c r="L21" s="16"/>
    </row>
    <row r="22" spans="1:12" ht="17.25" thickTop="1" thickBot="1" x14ac:dyDescent="0.3">
      <c r="A22" s="27"/>
      <c r="B22" s="155"/>
      <c r="C22" s="40"/>
      <c r="D22" s="164"/>
      <c r="E22" s="42"/>
      <c r="F22" s="43"/>
      <c r="G22" s="42"/>
      <c r="H22" s="44"/>
      <c r="I22" s="80"/>
      <c r="J22" s="80"/>
      <c r="K22" s="80"/>
      <c r="L22" s="16"/>
    </row>
    <row r="23" spans="1:12" ht="64.5" thickTop="1" thickBot="1" x14ac:dyDescent="0.3">
      <c r="A23" s="27"/>
      <c r="B23" s="165" t="s">
        <v>0</v>
      </c>
      <c r="C23" s="165" t="s">
        <v>1</v>
      </c>
      <c r="D23" s="165" t="s">
        <v>2</v>
      </c>
      <c r="E23" s="165" t="s">
        <v>3</v>
      </c>
      <c r="F23" s="165" t="s">
        <v>4</v>
      </c>
      <c r="G23" s="165" t="s">
        <v>5</v>
      </c>
      <c r="H23" s="165" t="s">
        <v>6</v>
      </c>
      <c r="I23" s="165" t="s">
        <v>7</v>
      </c>
      <c r="J23" s="165" t="s">
        <v>8</v>
      </c>
      <c r="K23" s="165" t="s">
        <v>9</v>
      </c>
      <c r="L23" s="16"/>
    </row>
    <row r="24" spans="1:12" ht="48.75" thickTop="1" thickBot="1" x14ac:dyDescent="0.3">
      <c r="A24" s="27"/>
      <c r="B24" s="166" t="s">
        <v>53</v>
      </c>
      <c r="C24" s="167" t="s">
        <v>54</v>
      </c>
      <c r="D24" s="168">
        <v>4338</v>
      </c>
      <c r="E24" s="168">
        <v>1</v>
      </c>
      <c r="F24" s="168">
        <v>4338</v>
      </c>
      <c r="G24" s="168">
        <v>16</v>
      </c>
      <c r="H24" s="168">
        <v>70209</v>
      </c>
      <c r="I24" s="137">
        <v>69.39</v>
      </c>
      <c r="J24" s="138">
        <v>4871456</v>
      </c>
      <c r="K24" s="138">
        <v>0</v>
      </c>
      <c r="L24" s="16"/>
    </row>
    <row r="25" spans="1:12" ht="17.25" thickTop="1" thickBot="1" x14ac:dyDescent="0.3">
      <c r="A25" s="27"/>
      <c r="B25" s="140"/>
      <c r="C25" s="141"/>
      <c r="D25" s="142"/>
      <c r="E25" s="142"/>
      <c r="F25" s="142"/>
      <c r="G25" s="142"/>
      <c r="H25" s="142"/>
      <c r="I25" s="142"/>
      <c r="J25" s="142"/>
      <c r="K25" s="142"/>
      <c r="L25" s="16"/>
    </row>
    <row r="26" spans="1:12" ht="15.75" customHeight="1" thickTop="1" thickBot="1" x14ac:dyDescent="0.3">
      <c r="B26" s="165" t="s">
        <v>0</v>
      </c>
      <c r="C26" s="165" t="s">
        <v>1</v>
      </c>
      <c r="D26" s="165" t="s">
        <v>2</v>
      </c>
      <c r="E26" s="165" t="s">
        <v>3</v>
      </c>
      <c r="F26" s="165" t="s">
        <v>4</v>
      </c>
      <c r="G26" s="165" t="s">
        <v>5</v>
      </c>
      <c r="H26" s="165" t="s">
        <v>6</v>
      </c>
      <c r="I26" s="165" t="s">
        <v>7</v>
      </c>
      <c r="J26" s="165" t="s">
        <v>8</v>
      </c>
      <c r="K26" s="165" t="s">
        <v>9</v>
      </c>
    </row>
    <row r="27" spans="1:12" ht="48.75" thickTop="1" thickBot="1" x14ac:dyDescent="0.3">
      <c r="A27" s="27"/>
      <c r="B27" s="166" t="s">
        <v>55</v>
      </c>
      <c r="C27" s="167" t="s">
        <v>54</v>
      </c>
      <c r="D27" s="168">
        <v>231</v>
      </c>
      <c r="E27" s="168">
        <v>1</v>
      </c>
      <c r="F27" s="168">
        <v>231</v>
      </c>
      <c r="G27" s="168">
        <v>40</v>
      </c>
      <c r="H27" s="168">
        <v>9238</v>
      </c>
      <c r="I27" s="137">
        <v>69.39</v>
      </c>
      <c r="J27" s="138">
        <v>640979</v>
      </c>
      <c r="K27" s="138">
        <v>0</v>
      </c>
      <c r="L27" s="16"/>
    </row>
    <row r="28" spans="1:12" ht="17.25" thickTop="1" thickBot="1" x14ac:dyDescent="0.3">
      <c r="A28" s="32"/>
      <c r="B28" s="149"/>
      <c r="C28" s="34"/>
      <c r="D28" s="35"/>
      <c r="E28" s="36"/>
      <c r="F28" s="37"/>
      <c r="G28" s="36"/>
      <c r="H28" s="38"/>
      <c r="I28" s="75"/>
      <c r="J28" s="75"/>
      <c r="K28" s="75"/>
      <c r="L28" s="16"/>
    </row>
    <row r="29" spans="1:12" ht="80.25" thickTop="1" thickBot="1" x14ac:dyDescent="0.3">
      <c r="A29" s="27"/>
      <c r="B29" s="150" t="s">
        <v>0</v>
      </c>
      <c r="C29" s="68" t="s">
        <v>1</v>
      </c>
      <c r="D29" s="68" t="s">
        <v>2</v>
      </c>
      <c r="E29" s="69" t="s">
        <v>11</v>
      </c>
      <c r="F29" s="70" t="s">
        <v>4</v>
      </c>
      <c r="G29" s="69" t="s">
        <v>12</v>
      </c>
      <c r="H29" s="70" t="s">
        <v>6</v>
      </c>
      <c r="I29" s="76" t="s">
        <v>7</v>
      </c>
      <c r="J29" s="76" t="s">
        <v>8</v>
      </c>
      <c r="K29" s="77" t="s">
        <v>9</v>
      </c>
      <c r="L29" s="16"/>
    </row>
    <row r="30" spans="1:12" ht="48.75" thickTop="1" thickBot="1" x14ac:dyDescent="0.3">
      <c r="A30" s="27"/>
      <c r="B30" s="151" t="s">
        <v>56</v>
      </c>
      <c r="C30" s="71" t="s">
        <v>15</v>
      </c>
      <c r="D30" s="114">
        <v>6</v>
      </c>
      <c r="E30" s="73">
        <v>23.5</v>
      </c>
      <c r="F30" s="74">
        <f>D30*E30</f>
        <v>141</v>
      </c>
      <c r="G30" s="73">
        <v>15</v>
      </c>
      <c r="H30" s="74">
        <f>ROUND(F30*(G30/60), 0)</f>
        <v>35</v>
      </c>
      <c r="I30" s="78">
        <f>$E$91</f>
        <v>69.385065885797943</v>
      </c>
      <c r="J30" s="78">
        <f>H30*I30</f>
        <v>2428.4773060029279</v>
      </c>
      <c r="K30" s="79">
        <v>0</v>
      </c>
      <c r="L30" s="16"/>
    </row>
    <row r="31" spans="1:12" ht="17.25" thickTop="1" thickBot="1" x14ac:dyDescent="0.3">
      <c r="A31" s="32"/>
      <c r="B31" s="152"/>
      <c r="C31" s="34"/>
      <c r="D31" s="39"/>
      <c r="E31" s="36"/>
      <c r="F31" s="37"/>
      <c r="G31" s="36"/>
      <c r="H31" s="38"/>
      <c r="I31" s="75"/>
      <c r="J31" s="75"/>
      <c r="K31" s="75"/>
      <c r="L31" s="17"/>
    </row>
    <row r="32" spans="1:12" ht="64.5" thickTop="1" thickBot="1" x14ac:dyDescent="0.3">
      <c r="A32" s="32"/>
      <c r="B32" s="165" t="s">
        <v>0</v>
      </c>
      <c r="C32" s="165" t="s">
        <v>1</v>
      </c>
      <c r="D32" s="165" t="s">
        <v>2</v>
      </c>
      <c r="E32" s="165" t="s">
        <v>3</v>
      </c>
      <c r="F32" s="165" t="s">
        <v>4</v>
      </c>
      <c r="G32" s="165" t="s">
        <v>5</v>
      </c>
      <c r="H32" s="165" t="s">
        <v>6</v>
      </c>
      <c r="I32" s="165" t="s">
        <v>7</v>
      </c>
      <c r="J32" s="165" t="s">
        <v>8</v>
      </c>
      <c r="K32" s="165" t="s">
        <v>9</v>
      </c>
      <c r="L32" s="17"/>
    </row>
    <row r="33" spans="1:12" ht="33" thickTop="1" thickBot="1" x14ac:dyDescent="0.3">
      <c r="A33" s="32"/>
      <c r="B33" s="166" t="s">
        <v>57</v>
      </c>
      <c r="C33" s="167" t="s">
        <v>58</v>
      </c>
      <c r="D33" s="168">
        <v>100</v>
      </c>
      <c r="E33" s="168">
        <v>100</v>
      </c>
      <c r="F33" s="168">
        <v>10000</v>
      </c>
      <c r="G33" s="168">
        <v>1.38889E-3</v>
      </c>
      <c r="H33" s="168">
        <v>14</v>
      </c>
      <c r="I33" s="137">
        <v>69.39</v>
      </c>
      <c r="J33" s="138">
        <v>971</v>
      </c>
      <c r="K33" s="138">
        <v>0</v>
      </c>
      <c r="L33" s="17"/>
    </row>
    <row r="34" spans="1:12" ht="17.25" thickTop="1" thickBot="1" x14ac:dyDescent="0.3">
      <c r="A34" s="32"/>
      <c r="B34" s="169"/>
      <c r="C34" s="170"/>
      <c r="D34" s="171"/>
      <c r="E34" s="171"/>
      <c r="F34" s="171"/>
      <c r="G34" s="171"/>
      <c r="H34" s="171"/>
      <c r="I34" s="172"/>
      <c r="J34" s="173"/>
      <c r="K34" s="173"/>
      <c r="L34" s="17"/>
    </row>
    <row r="35" spans="1:12" ht="60.75" customHeight="1" thickTop="1" thickBot="1" x14ac:dyDescent="0.3">
      <c r="A35" s="32"/>
      <c r="B35" s="174" t="s">
        <v>0</v>
      </c>
      <c r="C35" s="175" t="s">
        <v>1</v>
      </c>
      <c r="D35" s="175" t="s">
        <v>2</v>
      </c>
      <c r="E35" s="176" t="s">
        <v>3</v>
      </c>
      <c r="F35" s="177" t="s">
        <v>4</v>
      </c>
      <c r="G35" s="176" t="s">
        <v>5</v>
      </c>
      <c r="H35" s="177" t="s">
        <v>6</v>
      </c>
      <c r="I35" s="178" t="s">
        <v>7</v>
      </c>
      <c r="J35" s="178" t="s">
        <v>8</v>
      </c>
      <c r="K35" s="179" t="s">
        <v>9</v>
      </c>
      <c r="L35" s="81" t="s">
        <v>9</v>
      </c>
    </row>
    <row r="36" spans="1:12" ht="68.25" customHeight="1" thickTop="1" thickBot="1" x14ac:dyDescent="0.3">
      <c r="A36" s="32"/>
      <c r="B36" s="180" t="s">
        <v>59</v>
      </c>
      <c r="C36" s="181" t="s">
        <v>23</v>
      </c>
      <c r="D36" s="182">
        <v>658</v>
      </c>
      <c r="E36" s="182">
        <v>199.15299999999999</v>
      </c>
      <c r="F36" s="182">
        <f>D36*E36</f>
        <v>131042.674</v>
      </c>
      <c r="G36" s="183">
        <v>8.3000000000000004E-2</v>
      </c>
      <c r="H36" s="182">
        <f>(F36*G36)</f>
        <v>10876.541942</v>
      </c>
      <c r="I36" s="236">
        <v>69.39</v>
      </c>
      <c r="J36" s="185">
        <f>H36*I36</f>
        <v>754723.24535538</v>
      </c>
      <c r="K36" s="186">
        <v>500000</v>
      </c>
      <c r="L36" s="82">
        <v>500000</v>
      </c>
    </row>
    <row r="37" spans="1:12" ht="17.25" thickTop="1" thickBot="1" x14ac:dyDescent="0.3">
      <c r="A37" s="32"/>
      <c r="B37" s="35"/>
      <c r="C37" s="149"/>
      <c r="D37" s="33"/>
      <c r="E37" s="187"/>
      <c r="F37" s="36"/>
      <c r="G37" s="43"/>
      <c r="H37" s="188"/>
      <c r="I37" s="43"/>
      <c r="J37" s="75"/>
      <c r="K37" s="75"/>
      <c r="L37" s="83"/>
    </row>
    <row r="38" spans="1:12" s="244" customFormat="1" ht="57.75" customHeight="1" thickTop="1" thickBot="1" x14ac:dyDescent="0.3">
      <c r="A38" s="32"/>
      <c r="B38" s="237" t="s">
        <v>0</v>
      </c>
      <c r="C38" s="238" t="s">
        <v>1</v>
      </c>
      <c r="D38" s="238" t="s">
        <v>2</v>
      </c>
      <c r="E38" s="239" t="s">
        <v>3</v>
      </c>
      <c r="F38" s="240" t="s">
        <v>4</v>
      </c>
      <c r="G38" s="239" t="s">
        <v>5</v>
      </c>
      <c r="H38" s="240" t="s">
        <v>6</v>
      </c>
      <c r="I38" s="241" t="s">
        <v>7</v>
      </c>
      <c r="J38" s="241" t="s">
        <v>8</v>
      </c>
      <c r="K38" s="242" t="s">
        <v>9</v>
      </c>
      <c r="L38" s="243" t="s">
        <v>9</v>
      </c>
    </row>
    <row r="39" spans="1:12" ht="64.5" thickTop="1" thickBot="1" x14ac:dyDescent="0.3">
      <c r="A39" s="32"/>
      <c r="B39" s="180" t="s">
        <v>60</v>
      </c>
      <c r="C39" s="181" t="s">
        <v>24</v>
      </c>
      <c r="D39" s="182">
        <v>658</v>
      </c>
      <c r="E39" s="189">
        <v>0.74619999999999997</v>
      </c>
      <c r="F39" s="182">
        <f t="shared" ref="F39" si="2">D39*E39</f>
        <v>490.99959999999999</v>
      </c>
      <c r="G39" s="183">
        <v>0.25</v>
      </c>
      <c r="H39" s="182">
        <f>F39*G39</f>
        <v>122.7499</v>
      </c>
      <c r="I39" s="184">
        <v>69.39</v>
      </c>
      <c r="J39" s="185">
        <f>H39*I39</f>
        <v>8517.6155610000005</v>
      </c>
      <c r="K39" s="186">
        <v>0</v>
      </c>
      <c r="L39" s="82">
        <v>0</v>
      </c>
    </row>
    <row r="40" spans="1:12" ht="17.25" thickTop="1" thickBot="1" x14ac:dyDescent="0.3">
      <c r="A40" s="32"/>
      <c r="B40" s="190"/>
      <c r="C40" s="191"/>
      <c r="D40" s="192"/>
      <c r="E40" s="193"/>
      <c r="F40" s="192"/>
      <c r="G40" s="194"/>
      <c r="H40" s="192"/>
      <c r="I40" s="195"/>
      <c r="J40" s="80"/>
      <c r="K40" s="80"/>
      <c r="L40" s="84"/>
    </row>
    <row r="41" spans="1:12" ht="48.75" thickTop="1" thickBot="1" x14ac:dyDescent="0.3">
      <c r="A41" s="32"/>
      <c r="B41" s="196" t="s">
        <v>61</v>
      </c>
      <c r="C41" s="197" t="s">
        <v>24</v>
      </c>
      <c r="D41" s="198">
        <f>SUM(D42,D44)</f>
        <v>658</v>
      </c>
      <c r="E41" s="199">
        <f>F41/D41</f>
        <v>1</v>
      </c>
      <c r="F41" s="198">
        <f>SUM(F42,F44)</f>
        <v>658</v>
      </c>
      <c r="G41" s="200">
        <v>2.1854</v>
      </c>
      <c r="H41" s="198">
        <f>SUM(H42,H44)</f>
        <v>1438</v>
      </c>
      <c r="I41" s="184">
        <v>69.39</v>
      </c>
      <c r="J41" s="201">
        <f>H41*I41</f>
        <v>99782.82</v>
      </c>
      <c r="K41" s="202">
        <v>0</v>
      </c>
      <c r="L41" s="85">
        <v>0</v>
      </c>
    </row>
    <row r="42" spans="1:12" ht="48.75" thickTop="1" thickBot="1" x14ac:dyDescent="0.3">
      <c r="A42" s="32"/>
      <c r="B42" s="203" t="s">
        <v>25</v>
      </c>
      <c r="C42" s="204"/>
      <c r="D42" s="205">
        <v>20</v>
      </c>
      <c r="E42" s="206">
        <v>1</v>
      </c>
      <c r="F42" s="205">
        <f>(D42*E42)</f>
        <v>20</v>
      </c>
      <c r="G42" s="207">
        <v>40</v>
      </c>
      <c r="H42" s="205">
        <f>F42*G42</f>
        <v>800</v>
      </c>
      <c r="I42" s="184">
        <v>69.39</v>
      </c>
      <c r="J42" s="208">
        <f>(I42*H42)</f>
        <v>55512</v>
      </c>
      <c r="K42" s="209">
        <v>0</v>
      </c>
      <c r="L42" s="87">
        <v>0</v>
      </c>
    </row>
    <row r="43" spans="1:12" ht="64.5" thickTop="1" thickBot="1" x14ac:dyDescent="0.3">
      <c r="A43" s="32"/>
      <c r="B43" s="203" t="s">
        <v>26</v>
      </c>
      <c r="C43" s="204"/>
      <c r="D43" s="205">
        <v>20</v>
      </c>
      <c r="E43" s="206">
        <v>1</v>
      </c>
      <c r="F43" s="205">
        <v>20</v>
      </c>
      <c r="G43" s="207">
        <v>1</v>
      </c>
      <c r="H43" s="205">
        <f>F43*G43</f>
        <v>20</v>
      </c>
      <c r="I43" s="184">
        <v>69.39</v>
      </c>
      <c r="J43" s="208">
        <f>(I43*H43)</f>
        <v>1387.8</v>
      </c>
      <c r="K43" s="209">
        <v>0</v>
      </c>
      <c r="L43" s="87">
        <v>0</v>
      </c>
    </row>
    <row r="44" spans="1:12" ht="48.75" thickTop="1" thickBot="1" x14ac:dyDescent="0.3">
      <c r="A44" s="32"/>
      <c r="B44" s="203" t="s">
        <v>27</v>
      </c>
      <c r="C44" s="204"/>
      <c r="D44" s="205">
        <v>638</v>
      </c>
      <c r="E44" s="206">
        <v>1</v>
      </c>
      <c r="F44" s="205">
        <f>D44*E44</f>
        <v>638</v>
      </c>
      <c r="G44" s="207">
        <v>1</v>
      </c>
      <c r="H44" s="205">
        <f>F44*G44</f>
        <v>638</v>
      </c>
      <c r="I44" s="184">
        <v>69.39</v>
      </c>
      <c r="J44" s="208">
        <f>(I44*H44)</f>
        <v>44270.82</v>
      </c>
      <c r="K44" s="209">
        <v>0</v>
      </c>
      <c r="L44" s="87">
        <v>0</v>
      </c>
    </row>
    <row r="45" spans="1:12" ht="64.5" thickTop="1" thickBot="1" x14ac:dyDescent="0.3">
      <c r="A45" s="32"/>
      <c r="B45" s="210" t="s">
        <v>28</v>
      </c>
      <c r="C45" s="181"/>
      <c r="D45" s="182">
        <v>638</v>
      </c>
      <c r="E45" s="189">
        <v>1</v>
      </c>
      <c r="F45" s="182">
        <v>638</v>
      </c>
      <c r="G45" s="183">
        <v>1</v>
      </c>
      <c r="H45" s="182">
        <f>F45*G45</f>
        <v>638</v>
      </c>
      <c r="I45" s="184">
        <v>69.39</v>
      </c>
      <c r="J45" s="185">
        <f>(I45*H45)</f>
        <v>44270.82</v>
      </c>
      <c r="K45" s="186">
        <v>0</v>
      </c>
      <c r="L45" s="88">
        <v>0</v>
      </c>
    </row>
    <row r="46" spans="1:12" ht="17.25" thickTop="1" thickBot="1" x14ac:dyDescent="0.3">
      <c r="A46" s="32"/>
      <c r="B46" s="211"/>
      <c r="C46" s="212"/>
      <c r="D46" s="213"/>
      <c r="E46" s="214"/>
      <c r="F46" s="213"/>
      <c r="G46" s="214"/>
      <c r="H46" s="214"/>
      <c r="I46" s="215"/>
      <c r="J46" s="215"/>
      <c r="K46" s="215"/>
      <c r="L46" s="86"/>
    </row>
    <row r="47" spans="1:12" ht="33" thickTop="1" thickBot="1" x14ac:dyDescent="0.3">
      <c r="A47" s="32"/>
      <c r="B47" s="160" t="s">
        <v>62</v>
      </c>
      <c r="C47" s="216" t="s">
        <v>24</v>
      </c>
      <c r="D47" s="217">
        <f>SUM(D48:D49)</f>
        <v>658</v>
      </c>
      <c r="E47" s="218">
        <v>1.1518999999999999</v>
      </c>
      <c r="F47" s="217">
        <f>SUM(F48:F49)</f>
        <v>758</v>
      </c>
      <c r="G47" s="218">
        <v>8.3000000000000004E-2</v>
      </c>
      <c r="H47" s="218">
        <f>SUM(H48:H49)</f>
        <v>62.914000000000001</v>
      </c>
      <c r="I47" s="184">
        <v>69.39</v>
      </c>
      <c r="J47" s="219">
        <f>SUM(J48,J49)</f>
        <v>4365.6024600000001</v>
      </c>
      <c r="K47" s="209">
        <v>0</v>
      </c>
      <c r="L47" s="126">
        <v>0</v>
      </c>
    </row>
    <row r="48" spans="1:12" ht="48.75" thickTop="1" thickBot="1" x14ac:dyDescent="0.3">
      <c r="A48" s="32"/>
      <c r="B48" s="220" t="s">
        <v>29</v>
      </c>
      <c r="C48" s="221"/>
      <c r="D48" s="205">
        <v>20</v>
      </c>
      <c r="E48" s="206">
        <v>6</v>
      </c>
      <c r="F48" s="205">
        <f>D48*E48</f>
        <v>120</v>
      </c>
      <c r="G48" s="207">
        <v>8.3000000000000004E-2</v>
      </c>
      <c r="H48" s="205">
        <f>F48*G48</f>
        <v>9.9600000000000009</v>
      </c>
      <c r="I48" s="184">
        <v>69.39</v>
      </c>
      <c r="J48" s="208">
        <f>H48*I48</f>
        <v>691.12440000000004</v>
      </c>
      <c r="K48" s="209">
        <v>0</v>
      </c>
      <c r="L48" s="87">
        <v>0</v>
      </c>
    </row>
    <row r="49" spans="1:13" ht="48.75" thickTop="1" thickBot="1" x14ac:dyDescent="0.3">
      <c r="A49" s="32"/>
      <c r="B49" s="222" t="s">
        <v>30</v>
      </c>
      <c r="C49" s="223"/>
      <c r="D49" s="182">
        <v>638</v>
      </c>
      <c r="E49" s="189">
        <v>1</v>
      </c>
      <c r="F49" s="182">
        <f t="shared" ref="F49" si="3">D49*E49</f>
        <v>638</v>
      </c>
      <c r="G49" s="183">
        <v>8.3000000000000004E-2</v>
      </c>
      <c r="H49" s="182">
        <f>F49*G49</f>
        <v>52.954000000000001</v>
      </c>
      <c r="I49" s="184">
        <v>69.39</v>
      </c>
      <c r="J49" s="185">
        <f>H49*I49</f>
        <v>3674.4780599999999</v>
      </c>
      <c r="K49" s="186">
        <v>0</v>
      </c>
      <c r="L49" s="88">
        <v>0</v>
      </c>
    </row>
    <row r="50" spans="1:13" ht="17.25" thickTop="1" thickBot="1" x14ac:dyDescent="0.3">
      <c r="A50" s="32"/>
      <c r="B50" s="224"/>
      <c r="C50" s="212"/>
      <c r="D50" s="213"/>
      <c r="E50" s="214"/>
      <c r="F50" s="213"/>
      <c r="G50" s="214"/>
      <c r="H50" s="214"/>
      <c r="I50" s="215"/>
      <c r="J50" s="215"/>
      <c r="K50" s="215"/>
      <c r="L50" s="86"/>
    </row>
    <row r="51" spans="1:13" s="244" customFormat="1" ht="50.25" customHeight="1" thickTop="1" thickBot="1" x14ac:dyDescent="0.3">
      <c r="A51" s="245"/>
      <c r="B51" s="237" t="s">
        <v>0</v>
      </c>
      <c r="C51" s="238" t="s">
        <v>1</v>
      </c>
      <c r="D51" s="238" t="s">
        <v>2</v>
      </c>
      <c r="E51" s="239" t="s">
        <v>3</v>
      </c>
      <c r="F51" s="240" t="s">
        <v>4</v>
      </c>
      <c r="G51" s="239" t="s">
        <v>5</v>
      </c>
      <c r="H51" s="240" t="s">
        <v>6</v>
      </c>
      <c r="I51" s="241" t="s">
        <v>7</v>
      </c>
      <c r="J51" s="241" t="s">
        <v>8</v>
      </c>
      <c r="K51" s="242" t="s">
        <v>9</v>
      </c>
      <c r="L51" s="243" t="s">
        <v>9</v>
      </c>
    </row>
    <row r="52" spans="1:13" ht="48.75" thickTop="1" thickBot="1" x14ac:dyDescent="0.3">
      <c r="A52" s="32"/>
      <c r="B52" s="225" t="s">
        <v>63</v>
      </c>
      <c r="C52" s="204" t="s">
        <v>31</v>
      </c>
      <c r="D52" s="226">
        <v>388</v>
      </c>
      <c r="E52" s="226">
        <v>1</v>
      </c>
      <c r="F52" s="226">
        <v>388</v>
      </c>
      <c r="G52" s="226">
        <f>H52/F52</f>
        <v>4</v>
      </c>
      <c r="H52" s="227">
        <f>SUM(H53)</f>
        <v>1552</v>
      </c>
      <c r="I52" s="184">
        <v>69.39</v>
      </c>
      <c r="J52" s="228">
        <f>(H52*I52)</f>
        <v>107693.28</v>
      </c>
      <c r="K52" s="209">
        <v>0</v>
      </c>
      <c r="L52" s="126">
        <v>0</v>
      </c>
    </row>
    <row r="53" spans="1:13" ht="48.75" thickTop="1" thickBot="1" x14ac:dyDescent="0.3">
      <c r="A53" s="32"/>
      <c r="B53" s="203" t="s">
        <v>32</v>
      </c>
      <c r="C53" s="204"/>
      <c r="D53" s="205">
        <v>388</v>
      </c>
      <c r="E53" s="206">
        <v>1</v>
      </c>
      <c r="F53" s="205">
        <f t="shared" ref="F53:F54" si="4">D53*E53</f>
        <v>388</v>
      </c>
      <c r="G53" s="207">
        <v>4</v>
      </c>
      <c r="H53" s="205">
        <f>F53*G53</f>
        <v>1552</v>
      </c>
      <c r="I53" s="184">
        <v>69.39</v>
      </c>
      <c r="J53" s="208">
        <f>(I53*H53)</f>
        <v>107693.28</v>
      </c>
      <c r="K53" s="209">
        <v>0</v>
      </c>
      <c r="L53" s="87">
        <v>0</v>
      </c>
    </row>
    <row r="54" spans="1:13" ht="64.5" thickTop="1" thickBot="1" x14ac:dyDescent="0.3">
      <c r="A54" s="32"/>
      <c r="B54" s="210" t="s">
        <v>33</v>
      </c>
      <c r="C54" s="181"/>
      <c r="D54" s="182">
        <v>388</v>
      </c>
      <c r="E54" s="189">
        <v>1</v>
      </c>
      <c r="F54" s="182">
        <f t="shared" si="4"/>
        <v>388</v>
      </c>
      <c r="G54" s="183">
        <v>1</v>
      </c>
      <c r="H54" s="182">
        <f>F54*G54</f>
        <v>388</v>
      </c>
      <c r="I54" s="184">
        <v>69.39</v>
      </c>
      <c r="J54" s="185">
        <f>(I54*H54)</f>
        <v>26923.32</v>
      </c>
      <c r="K54" s="209">
        <v>0</v>
      </c>
      <c r="L54" s="87">
        <v>0</v>
      </c>
    </row>
    <row r="55" spans="1:13" ht="48.75" thickTop="1" thickBot="1" x14ac:dyDescent="0.3">
      <c r="A55" s="32"/>
      <c r="B55" s="229" t="s">
        <v>64</v>
      </c>
      <c r="C55" s="230" t="s">
        <v>31</v>
      </c>
      <c r="D55" s="231">
        <v>388</v>
      </c>
      <c r="E55" s="232">
        <v>1</v>
      </c>
      <c r="F55" s="231">
        <f>D55*E55</f>
        <v>388</v>
      </c>
      <c r="G55" s="233">
        <v>8.3000000000000004E-2</v>
      </c>
      <c r="H55" s="231">
        <f>F55*G55</f>
        <v>32.204000000000001</v>
      </c>
      <c r="I55" s="184">
        <v>69.39</v>
      </c>
      <c r="J55" s="234">
        <f>H55*I55</f>
        <v>2234.6355600000002</v>
      </c>
      <c r="K55" s="235">
        <v>0</v>
      </c>
      <c r="L55" s="89">
        <v>0</v>
      </c>
    </row>
    <row r="56" spans="1:13" ht="17.25" thickTop="1" thickBot="1" x14ac:dyDescent="0.3">
      <c r="A56" s="32"/>
      <c r="B56" s="152"/>
      <c r="C56" s="34"/>
      <c r="D56" s="35"/>
      <c r="E56" s="36"/>
      <c r="F56" s="37"/>
      <c r="G56" s="36"/>
      <c r="H56" s="38"/>
      <c r="I56" s="75"/>
      <c r="J56" s="75"/>
      <c r="K56" s="75"/>
      <c r="L56" s="17"/>
    </row>
    <row r="57" spans="1:13" ht="64.5" thickTop="1" thickBot="1" x14ac:dyDescent="0.3">
      <c r="A57" s="254"/>
      <c r="B57" s="258" t="s">
        <v>0</v>
      </c>
      <c r="C57" s="259" t="s">
        <v>1</v>
      </c>
      <c r="D57" s="259" t="s">
        <v>2</v>
      </c>
      <c r="E57" s="260" t="s">
        <v>3</v>
      </c>
      <c r="F57" s="261" t="s">
        <v>4</v>
      </c>
      <c r="G57" s="260" t="s">
        <v>12</v>
      </c>
      <c r="H57" s="261" t="s">
        <v>6</v>
      </c>
      <c r="I57" s="262" t="s">
        <v>7</v>
      </c>
      <c r="J57" s="262" t="s">
        <v>8</v>
      </c>
      <c r="K57" s="263" t="s">
        <v>9</v>
      </c>
      <c r="L57" s="16"/>
    </row>
    <row r="58" spans="1:13" ht="48.75" thickTop="1" thickBot="1" x14ac:dyDescent="0.3">
      <c r="A58" s="254"/>
      <c r="B58" s="264" t="s">
        <v>65</v>
      </c>
      <c r="C58" s="265" t="s">
        <v>16</v>
      </c>
      <c r="D58" s="266">
        <v>354</v>
      </c>
      <c r="E58" s="267">
        <v>10.545</v>
      </c>
      <c r="F58" s="268">
        <f t="shared" si="1"/>
        <v>3732.93</v>
      </c>
      <c r="G58" s="267">
        <v>23.606999999999999</v>
      </c>
      <c r="H58" s="268">
        <f>ROUND(F58*(G58/60), 0)</f>
        <v>1469</v>
      </c>
      <c r="I58" s="269">
        <f>$E$91</f>
        <v>69.385065885797943</v>
      </c>
      <c r="J58" s="269">
        <f>H58*I58</f>
        <v>101926.66178623718</v>
      </c>
      <c r="K58" s="270">
        <v>0</v>
      </c>
      <c r="L58" s="16"/>
      <c r="M58" s="13" t="s">
        <v>17</v>
      </c>
    </row>
    <row r="59" spans="1:13" ht="16.5" thickTop="1" x14ac:dyDescent="0.25">
      <c r="A59" s="27"/>
      <c r="B59" s="246"/>
      <c r="C59" s="247"/>
      <c r="D59" s="248"/>
      <c r="E59" s="249"/>
      <c r="F59" s="250"/>
      <c r="G59" s="249"/>
      <c r="H59" s="250"/>
      <c r="I59" s="251"/>
      <c r="J59" s="251"/>
      <c r="K59" s="251"/>
      <c r="L59" s="16"/>
    </row>
    <row r="60" spans="1:13" ht="47.25" x14ac:dyDescent="0.25">
      <c r="A60" s="27"/>
      <c r="B60" s="132" t="s">
        <v>0</v>
      </c>
      <c r="C60" s="132" t="s">
        <v>1</v>
      </c>
      <c r="D60" s="132" t="s">
        <v>2</v>
      </c>
      <c r="E60" s="132" t="s">
        <v>3</v>
      </c>
      <c r="F60" s="132" t="s">
        <v>4</v>
      </c>
      <c r="G60" s="132" t="s">
        <v>12</v>
      </c>
      <c r="H60" s="132" t="s">
        <v>6</v>
      </c>
      <c r="I60" s="132" t="s">
        <v>7</v>
      </c>
      <c r="J60" s="132" t="s">
        <v>8</v>
      </c>
      <c r="K60" s="132" t="s">
        <v>9</v>
      </c>
      <c r="L60" s="16"/>
    </row>
    <row r="61" spans="1:13" ht="63" x14ac:dyDescent="0.25">
      <c r="A61" s="27"/>
      <c r="B61" s="133" t="s">
        <v>68</v>
      </c>
      <c r="C61" s="144" t="s">
        <v>66</v>
      </c>
      <c r="D61" s="136">
        <v>56</v>
      </c>
      <c r="E61" s="136">
        <v>1</v>
      </c>
      <c r="F61" s="136">
        <v>56</v>
      </c>
      <c r="G61" s="136">
        <v>8.3299999999999999E-2</v>
      </c>
      <c r="H61" s="136">
        <v>5</v>
      </c>
      <c r="I61" s="137">
        <v>69.39</v>
      </c>
      <c r="J61" s="138">
        <v>347</v>
      </c>
      <c r="K61" s="138">
        <v>0</v>
      </c>
      <c r="L61" s="16"/>
    </row>
    <row r="62" spans="1:13" ht="16.5" thickBot="1" x14ac:dyDescent="0.3">
      <c r="A62" s="32"/>
      <c r="B62" s="152"/>
      <c r="C62" s="34"/>
      <c r="D62" s="35"/>
      <c r="E62" s="36"/>
      <c r="F62" s="37"/>
      <c r="G62" s="36"/>
      <c r="H62" s="38"/>
      <c r="I62" s="75"/>
      <c r="J62" s="75"/>
      <c r="K62" s="75"/>
      <c r="L62" s="17"/>
    </row>
    <row r="63" spans="1:13" ht="64.5" thickTop="1" thickBot="1" x14ac:dyDescent="0.3">
      <c r="A63" s="27"/>
      <c r="B63" s="153" t="s">
        <v>0</v>
      </c>
      <c r="C63" s="115" t="s">
        <v>1</v>
      </c>
      <c r="D63" s="115" t="s">
        <v>2</v>
      </c>
      <c r="E63" s="116" t="s">
        <v>3</v>
      </c>
      <c r="F63" s="117" t="s">
        <v>4</v>
      </c>
      <c r="G63" s="116" t="s">
        <v>12</v>
      </c>
      <c r="H63" s="117" t="s">
        <v>6</v>
      </c>
      <c r="I63" s="118" t="s">
        <v>7</v>
      </c>
      <c r="J63" s="118" t="s">
        <v>8</v>
      </c>
      <c r="K63" s="119" t="s">
        <v>9</v>
      </c>
      <c r="L63" s="16"/>
    </row>
    <row r="64" spans="1:13" ht="60.75" customHeight="1" thickTop="1" thickBot="1" x14ac:dyDescent="0.3">
      <c r="A64" s="27"/>
      <c r="B64" s="154" t="s">
        <v>67</v>
      </c>
      <c r="C64" s="120" t="s">
        <v>18</v>
      </c>
      <c r="D64" s="121">
        <v>6</v>
      </c>
      <c r="E64" s="122">
        <v>1</v>
      </c>
      <c r="F64" s="123">
        <f t="shared" si="1"/>
        <v>6</v>
      </c>
      <c r="G64" s="122">
        <v>30</v>
      </c>
      <c r="H64" s="123">
        <f>F64*(G64/60)</f>
        <v>3</v>
      </c>
      <c r="I64" s="124">
        <f>$E$91</f>
        <v>69.385065885797943</v>
      </c>
      <c r="J64" s="124">
        <f>H64*I64</f>
        <v>208.15519765739384</v>
      </c>
      <c r="K64" s="125">
        <v>0</v>
      </c>
      <c r="L64" s="16"/>
    </row>
    <row r="65" spans="1:12" ht="17.25" thickTop="1" thickBot="1" x14ac:dyDescent="0.3">
      <c r="A65" s="32"/>
      <c r="B65" s="152"/>
      <c r="C65" s="34"/>
      <c r="D65" s="35"/>
      <c r="E65" s="36"/>
      <c r="F65" s="37"/>
      <c r="G65" s="36"/>
      <c r="H65" s="38"/>
      <c r="I65" s="75"/>
      <c r="J65" s="75"/>
      <c r="K65" s="75"/>
      <c r="L65" s="17"/>
    </row>
    <row r="66" spans="1:12" ht="64.5" thickTop="1" thickBot="1" x14ac:dyDescent="0.3">
      <c r="A66" s="27"/>
      <c r="B66" s="150" t="s">
        <v>0</v>
      </c>
      <c r="C66" s="68" t="s">
        <v>1</v>
      </c>
      <c r="D66" s="68" t="s">
        <v>2</v>
      </c>
      <c r="E66" s="69" t="s">
        <v>3</v>
      </c>
      <c r="F66" s="70" t="s">
        <v>4</v>
      </c>
      <c r="G66" s="69" t="s">
        <v>12</v>
      </c>
      <c r="H66" s="70" t="s">
        <v>6</v>
      </c>
      <c r="I66" s="76" t="s">
        <v>7</v>
      </c>
      <c r="J66" s="76" t="s">
        <v>8</v>
      </c>
      <c r="K66" s="77" t="s">
        <v>9</v>
      </c>
      <c r="L66" s="16"/>
    </row>
    <row r="67" spans="1:12" ht="48.75" thickTop="1" thickBot="1" x14ac:dyDescent="0.3">
      <c r="A67" s="27"/>
      <c r="B67" s="151" t="s">
        <v>69</v>
      </c>
      <c r="C67" s="71" t="s">
        <v>19</v>
      </c>
      <c r="D67" s="72">
        <v>25</v>
      </c>
      <c r="E67" s="73">
        <v>24</v>
      </c>
      <c r="F67" s="74">
        <f t="shared" si="1"/>
        <v>600</v>
      </c>
      <c r="G67" s="73">
        <v>20</v>
      </c>
      <c r="H67" s="74">
        <f>F67*(G67/60)</f>
        <v>200</v>
      </c>
      <c r="I67" s="78">
        <f>$E$91</f>
        <v>69.385065885797943</v>
      </c>
      <c r="J67" s="78">
        <f>H67*I67</f>
        <v>13877.013177159588</v>
      </c>
      <c r="K67" s="79">
        <v>0</v>
      </c>
      <c r="L67" s="16"/>
    </row>
    <row r="68" spans="1:12" ht="17.25" thickTop="1" thickBot="1" x14ac:dyDescent="0.3">
      <c r="A68" s="32"/>
      <c r="B68" s="149"/>
      <c r="C68" s="34"/>
      <c r="D68" s="35"/>
      <c r="E68" s="36"/>
      <c r="F68" s="37"/>
      <c r="G68" s="36"/>
      <c r="H68" s="38"/>
      <c r="I68" s="75"/>
      <c r="J68" s="75"/>
      <c r="K68" s="75"/>
      <c r="L68" s="17"/>
    </row>
    <row r="69" spans="1:12" ht="64.5" thickTop="1" thickBot="1" x14ac:dyDescent="0.3">
      <c r="A69" s="27"/>
      <c r="B69" s="150" t="s">
        <v>0</v>
      </c>
      <c r="C69" s="68" t="s">
        <v>1</v>
      </c>
      <c r="D69" s="68" t="s">
        <v>2</v>
      </c>
      <c r="E69" s="69" t="s">
        <v>3</v>
      </c>
      <c r="F69" s="70" t="s">
        <v>4</v>
      </c>
      <c r="G69" s="69" t="s">
        <v>12</v>
      </c>
      <c r="H69" s="70" t="s">
        <v>6</v>
      </c>
      <c r="I69" s="76" t="s">
        <v>7</v>
      </c>
      <c r="J69" s="76" t="s">
        <v>8</v>
      </c>
      <c r="K69" s="77" t="s">
        <v>9</v>
      </c>
      <c r="L69" s="16"/>
    </row>
    <row r="70" spans="1:12" ht="64.5" thickTop="1" thickBot="1" x14ac:dyDescent="0.3">
      <c r="A70" s="27"/>
      <c r="B70" s="151" t="s">
        <v>70</v>
      </c>
      <c r="C70" s="71" t="s">
        <v>20</v>
      </c>
      <c r="D70" s="72">
        <v>34</v>
      </c>
      <c r="E70" s="73">
        <v>5</v>
      </c>
      <c r="F70" s="74">
        <f t="shared" si="1"/>
        <v>170</v>
      </c>
      <c r="G70" s="73">
        <v>10</v>
      </c>
      <c r="H70" s="74">
        <f>F70*(G70/60)</f>
        <v>28.333333333333332</v>
      </c>
      <c r="I70" s="78">
        <f>$E$91</f>
        <v>69.385065885797943</v>
      </c>
      <c r="J70" s="78">
        <f>H70*I70</f>
        <v>1965.9102000976084</v>
      </c>
      <c r="K70" s="79">
        <v>0</v>
      </c>
      <c r="L70" s="16"/>
    </row>
    <row r="71" spans="1:12" ht="16.5" thickTop="1" x14ac:dyDescent="0.25">
      <c r="A71" s="32"/>
      <c r="B71" s="149"/>
      <c r="C71" s="34"/>
      <c r="D71" s="35"/>
      <c r="E71" s="36"/>
      <c r="F71" s="37"/>
      <c r="G71" s="36"/>
      <c r="H71" s="38"/>
      <c r="I71" s="75"/>
      <c r="J71" s="75"/>
      <c r="K71" s="75"/>
      <c r="L71" s="17"/>
    </row>
    <row r="72" spans="1:12" ht="16.5" thickBot="1" x14ac:dyDescent="0.3">
      <c r="A72" s="27"/>
      <c r="B72" s="246"/>
      <c r="C72" s="247"/>
      <c r="D72" s="248"/>
      <c r="E72" s="249"/>
      <c r="F72" s="250"/>
      <c r="G72" s="249"/>
      <c r="H72" s="250"/>
      <c r="I72" s="251"/>
      <c r="J72" s="251"/>
      <c r="K72" s="251"/>
      <c r="L72" s="16"/>
    </row>
    <row r="73" spans="1:12" ht="48.75" thickTop="1" thickBot="1" x14ac:dyDescent="0.3">
      <c r="A73" s="27"/>
      <c r="B73" s="165" t="s">
        <v>0</v>
      </c>
      <c r="C73" s="165" t="s">
        <v>1</v>
      </c>
      <c r="D73" s="165" t="s">
        <v>2</v>
      </c>
      <c r="E73" s="165" t="s">
        <v>3</v>
      </c>
      <c r="F73" s="165" t="s">
        <v>4</v>
      </c>
      <c r="G73" s="165" t="s">
        <v>5</v>
      </c>
      <c r="H73" s="165" t="s">
        <v>6</v>
      </c>
      <c r="I73" s="165" t="s">
        <v>7</v>
      </c>
      <c r="J73" s="165" t="s">
        <v>8</v>
      </c>
      <c r="K73" s="165" t="s">
        <v>9</v>
      </c>
      <c r="L73" s="16"/>
    </row>
    <row r="74" spans="1:12" ht="33" thickTop="1" thickBot="1" x14ac:dyDescent="0.3">
      <c r="A74" s="27"/>
      <c r="B74" s="166" t="s">
        <v>73</v>
      </c>
      <c r="C74" s="167" t="s">
        <v>71</v>
      </c>
      <c r="D74" s="168">
        <v>25</v>
      </c>
      <c r="E74" s="168">
        <v>1</v>
      </c>
      <c r="F74" s="168">
        <v>25</v>
      </c>
      <c r="G74" s="168">
        <v>8</v>
      </c>
      <c r="H74" s="168">
        <v>200</v>
      </c>
      <c r="I74" s="137">
        <v>69.39</v>
      </c>
      <c r="J74" s="138">
        <v>13877</v>
      </c>
      <c r="K74" s="138">
        <v>0</v>
      </c>
      <c r="L74" s="16"/>
    </row>
    <row r="75" spans="1:12" ht="17.25" thickTop="1" thickBot="1" x14ac:dyDescent="0.3">
      <c r="A75" s="27"/>
      <c r="B75" s="140"/>
      <c r="C75" s="141"/>
      <c r="D75" s="142"/>
      <c r="E75" s="142"/>
      <c r="F75" s="142"/>
      <c r="G75" s="142"/>
      <c r="H75" s="142"/>
      <c r="I75" s="142"/>
      <c r="J75" s="142"/>
      <c r="K75" s="142"/>
      <c r="L75" s="16"/>
    </row>
    <row r="76" spans="1:12" ht="48.75" thickTop="1" thickBot="1" x14ac:dyDescent="0.3">
      <c r="A76" s="27"/>
      <c r="B76" s="165" t="s">
        <v>0</v>
      </c>
      <c r="C76" s="165" t="s">
        <v>1</v>
      </c>
      <c r="D76" s="165" t="s">
        <v>2</v>
      </c>
      <c r="E76" s="165" t="s">
        <v>3</v>
      </c>
      <c r="F76" s="165" t="s">
        <v>4</v>
      </c>
      <c r="G76" s="165" t="s">
        <v>5</v>
      </c>
      <c r="H76" s="165" t="s">
        <v>6</v>
      </c>
      <c r="I76" s="165" t="s">
        <v>7</v>
      </c>
      <c r="J76" s="165" t="s">
        <v>8</v>
      </c>
      <c r="K76" s="165" t="s">
        <v>9</v>
      </c>
      <c r="L76" s="16"/>
    </row>
    <row r="77" spans="1:12" ht="17.25" thickTop="1" thickBot="1" x14ac:dyDescent="0.3">
      <c r="A77" s="27"/>
      <c r="B77" s="252" t="s">
        <v>74</v>
      </c>
      <c r="C77" s="253" t="s">
        <v>72</v>
      </c>
      <c r="D77" s="168">
        <v>25</v>
      </c>
      <c r="E77" s="168">
        <v>14</v>
      </c>
      <c r="F77" s="168">
        <v>350</v>
      </c>
      <c r="G77" s="168">
        <v>10</v>
      </c>
      <c r="H77" s="168">
        <v>3500</v>
      </c>
      <c r="I77" s="137">
        <v>69.39</v>
      </c>
      <c r="J77" s="138">
        <v>242848</v>
      </c>
      <c r="K77" s="138">
        <v>0</v>
      </c>
      <c r="L77" s="16"/>
    </row>
    <row r="78" spans="1:12" ht="17.25" thickTop="1" thickBot="1" x14ac:dyDescent="0.3">
      <c r="A78" s="27"/>
      <c r="B78" s="246"/>
      <c r="C78" s="247"/>
      <c r="D78" s="248"/>
      <c r="E78" s="249"/>
      <c r="F78" s="250"/>
      <c r="G78" s="249"/>
      <c r="H78" s="250"/>
      <c r="I78" s="251"/>
      <c r="J78" s="251"/>
      <c r="K78" s="251"/>
      <c r="L78" s="16"/>
    </row>
    <row r="79" spans="1:12" ht="48.75" thickTop="1" thickBot="1" x14ac:dyDescent="0.3">
      <c r="A79" s="27"/>
      <c r="B79" s="150" t="s">
        <v>0</v>
      </c>
      <c r="C79" s="68" t="s">
        <v>1</v>
      </c>
      <c r="D79" s="68" t="s">
        <v>2</v>
      </c>
      <c r="E79" s="69" t="s">
        <v>3</v>
      </c>
      <c r="F79" s="70" t="s">
        <v>4</v>
      </c>
      <c r="G79" s="69" t="s">
        <v>12</v>
      </c>
      <c r="H79" s="70" t="s">
        <v>6</v>
      </c>
      <c r="I79" s="76" t="s">
        <v>7</v>
      </c>
      <c r="J79" s="76" t="s">
        <v>8</v>
      </c>
      <c r="K79" s="77" t="s">
        <v>9</v>
      </c>
      <c r="L79" s="16"/>
    </row>
    <row r="80" spans="1:12" ht="48.75" thickTop="1" thickBot="1" x14ac:dyDescent="0.3">
      <c r="A80" s="27"/>
      <c r="B80" s="151" t="s">
        <v>75</v>
      </c>
      <c r="C80" s="71" t="s">
        <v>21</v>
      </c>
      <c r="D80" s="72">
        <v>100</v>
      </c>
      <c r="E80" s="73">
        <v>150</v>
      </c>
      <c r="F80" s="74">
        <f>D80*E80</f>
        <v>15000</v>
      </c>
      <c r="G80" s="73">
        <v>7.07</v>
      </c>
      <c r="H80" s="74">
        <f>F80*(G80/60)</f>
        <v>1767.5</v>
      </c>
      <c r="I80" s="78">
        <f>$E$91</f>
        <v>69.385065885797943</v>
      </c>
      <c r="J80" s="78">
        <f>H80*I80</f>
        <v>122638.10395314786</v>
      </c>
      <c r="K80" s="79">
        <v>0</v>
      </c>
      <c r="L80" s="16"/>
    </row>
    <row r="81" spans="1:12" ht="16.5" thickTop="1" x14ac:dyDescent="0.25">
      <c r="A81" s="27"/>
      <c r="B81" s="246"/>
      <c r="C81" s="247"/>
      <c r="D81" s="248"/>
      <c r="E81" s="249"/>
      <c r="F81" s="250"/>
      <c r="G81" s="249"/>
      <c r="H81" s="250"/>
      <c r="I81" s="251"/>
      <c r="J81" s="251"/>
      <c r="K81" s="251"/>
      <c r="L81" s="16"/>
    </row>
    <row r="82" spans="1:12" ht="16.5" thickBot="1" x14ac:dyDescent="0.3">
      <c r="A82" s="32"/>
      <c r="B82" s="149"/>
      <c r="C82" s="34"/>
      <c r="D82" s="35"/>
      <c r="E82" s="36"/>
      <c r="F82" s="37"/>
      <c r="G82" s="36"/>
      <c r="H82" s="38"/>
      <c r="I82" s="75"/>
      <c r="J82" s="75"/>
      <c r="K82" s="75"/>
      <c r="L82" s="17"/>
    </row>
    <row r="83" spans="1:12" ht="64.5" thickTop="1" thickBot="1" x14ac:dyDescent="0.3">
      <c r="A83" s="27"/>
      <c r="B83" s="150" t="s">
        <v>0</v>
      </c>
      <c r="C83" s="68" t="s">
        <v>1</v>
      </c>
      <c r="D83" s="68" t="s">
        <v>2</v>
      </c>
      <c r="E83" s="69" t="s">
        <v>3</v>
      </c>
      <c r="F83" s="70" t="s">
        <v>4</v>
      </c>
      <c r="G83" s="69" t="s">
        <v>5</v>
      </c>
      <c r="H83" s="70" t="s">
        <v>6</v>
      </c>
      <c r="I83" s="76" t="s">
        <v>7</v>
      </c>
      <c r="J83" s="76" t="s">
        <v>8</v>
      </c>
      <c r="K83" s="77" t="s">
        <v>9</v>
      </c>
      <c r="L83" s="16"/>
    </row>
    <row r="84" spans="1:12" ht="17.25" thickTop="1" thickBot="1" x14ac:dyDescent="0.3">
      <c r="A84" s="27"/>
      <c r="B84" s="151" t="s">
        <v>76</v>
      </c>
      <c r="C84" s="71" t="s">
        <v>22</v>
      </c>
      <c r="D84" s="72">
        <v>75</v>
      </c>
      <c r="E84" s="73">
        <v>1</v>
      </c>
      <c r="F84" s="74">
        <f t="shared" si="1"/>
        <v>75</v>
      </c>
      <c r="G84" s="73">
        <v>5.5</v>
      </c>
      <c r="H84" s="74">
        <f>F84*G84</f>
        <v>412.5</v>
      </c>
      <c r="I84" s="78">
        <f>$E$91</f>
        <v>69.385065885797943</v>
      </c>
      <c r="J84" s="78">
        <f>H84*I84</f>
        <v>28621.33967789165</v>
      </c>
      <c r="K84" s="79">
        <v>0</v>
      </c>
      <c r="L84" s="16"/>
    </row>
    <row r="85" spans="1:12" ht="16.5" thickTop="1" x14ac:dyDescent="0.25">
      <c r="A85" s="27"/>
      <c r="B85" s="155"/>
      <c r="C85" s="40"/>
      <c r="D85" s="41"/>
      <c r="E85" s="42"/>
      <c r="F85" s="43"/>
      <c r="G85" s="42"/>
      <c r="H85" s="44"/>
      <c r="I85" s="80"/>
      <c r="J85" s="80"/>
      <c r="K85" s="80"/>
      <c r="L85" s="16"/>
    </row>
    <row r="86" spans="1:12" x14ac:dyDescent="0.25">
      <c r="A86" s="27"/>
      <c r="B86" s="157"/>
      <c r="C86" s="58"/>
      <c r="D86" s="59"/>
      <c r="E86" s="60"/>
      <c r="F86" s="61"/>
      <c r="G86" s="62"/>
      <c r="H86" s="63"/>
      <c r="I86" s="90"/>
      <c r="J86" s="90"/>
      <c r="K86" s="90"/>
      <c r="L86" s="16"/>
    </row>
    <row r="87" spans="1:12" x14ac:dyDescent="0.25">
      <c r="A87" s="29"/>
      <c r="B87" s="158"/>
      <c r="C87" s="47"/>
      <c r="D87" s="32"/>
      <c r="E87" s="45"/>
      <c r="F87" s="32"/>
      <c r="G87" s="45"/>
      <c r="H87" s="48"/>
      <c r="I87" s="83"/>
      <c r="J87" s="91"/>
      <c r="K87" s="92"/>
    </row>
    <row r="88" spans="1:12" ht="51.75" customHeight="1" x14ac:dyDescent="0.25">
      <c r="A88" s="49"/>
      <c r="B88" s="159"/>
      <c r="C88" s="50"/>
      <c r="D88" s="51" t="s">
        <v>34</v>
      </c>
      <c r="E88" s="52" t="s">
        <v>35</v>
      </c>
      <c r="F88" s="51" t="s">
        <v>6</v>
      </c>
      <c r="G88" s="52" t="s">
        <v>8</v>
      </c>
      <c r="H88" s="52" t="s">
        <v>36</v>
      </c>
      <c r="I88" s="93"/>
      <c r="J88" s="94"/>
      <c r="K88" s="94"/>
    </row>
    <row r="89" spans="1:12" x14ac:dyDescent="0.25">
      <c r="A89" s="49"/>
      <c r="B89" s="159"/>
      <c r="C89" s="50"/>
      <c r="D89" s="46">
        <f>SUM(D3,D6,D9,D12,D15,D18,D21,D24,D27,D30,D33,D36,D39,D41,D47,D52,D55,D58,D61,D64,D67,D70,D74,D77,D80,D84)</f>
        <v>9305</v>
      </c>
      <c r="E89" s="46">
        <f>SUM(F84,F80,F77,F74,F70,F67,F64,F61,F58,F55,F52,F47,F41,F39,F36,F33,F30,F27,F24,F21,F18,F15,F12,F9,F6,F3)</f>
        <v>170102.6036</v>
      </c>
      <c r="F89" s="53">
        <f>SUM(H84,H80,H77,H74,H70,H67,H64,H61,H58,H55,H52,H47,H41,H39,H36,H33,H30,H27,H24,H21,H18,H15,H12,H9,H6,H3)</f>
        <v>102092.49207533334</v>
      </c>
      <c r="G89" s="272">
        <f>SUM(J84,J80,J77,J74,J70,J67,J64,J61,J58,J55,J52,J47,J41,J39,J36,J33,J30,J27,J24,J21,J18,J15,J12,J9,J6,J3)</f>
        <v>7084337.080435669</v>
      </c>
      <c r="H89" s="46">
        <v>500000</v>
      </c>
      <c r="I89" s="95"/>
      <c r="J89" s="94"/>
      <c r="K89" s="94"/>
    </row>
    <row r="90" spans="1:12" x14ac:dyDescent="0.25">
      <c r="B90" s="160"/>
      <c r="D90" s="21"/>
      <c r="E90" s="25"/>
      <c r="F90" s="21"/>
      <c r="G90" s="25"/>
      <c r="H90" s="22"/>
      <c r="I90" s="96"/>
      <c r="J90" s="96"/>
    </row>
    <row r="91" spans="1:12" ht="275.25" customHeight="1" x14ac:dyDescent="0.25">
      <c r="B91" s="161">
        <v>47.39</v>
      </c>
      <c r="C91" s="64" t="s">
        <v>37</v>
      </c>
      <c r="D91" s="65">
        <v>0.68300000000000005</v>
      </c>
      <c r="E91" s="54">
        <f>B91/D91</f>
        <v>69.385065885797943</v>
      </c>
      <c r="H91" s="23"/>
      <c r="I91" s="98"/>
    </row>
    <row r="92" spans="1:12" ht="189" x14ac:dyDescent="0.25">
      <c r="B92" s="156">
        <v>38.299999999999997</v>
      </c>
      <c r="C92" s="56" t="s">
        <v>38</v>
      </c>
      <c r="D92" s="66">
        <v>0.68300000000000005</v>
      </c>
      <c r="E92" s="57">
        <f>B92/D92</f>
        <v>56.076134699853576</v>
      </c>
      <c r="H92" s="23"/>
      <c r="I92" s="98"/>
    </row>
    <row r="93" spans="1:12" ht="189" x14ac:dyDescent="0.25">
      <c r="B93" s="162">
        <v>35.950000000000003</v>
      </c>
      <c r="C93" s="55" t="s">
        <v>39</v>
      </c>
      <c r="D93" s="67">
        <v>0.68300000000000005</v>
      </c>
      <c r="E93" s="25">
        <f>B93/D93</f>
        <v>52.635431918008784</v>
      </c>
      <c r="I93" s="99"/>
    </row>
    <row r="96" spans="1:12" x14ac:dyDescent="0.25"/>
    <row r="109" spans="6:6" x14ac:dyDescent="0.25"/>
    <row r="112" spans="6:6" ht="15.75" customHeight="1" x14ac:dyDescent="0.25">
      <c r="F112" s="13">
        <v>8</v>
      </c>
    </row>
  </sheetData>
  <hyperlinks>
    <hyperlink ref="C15" r:id="rId1" xr:uid="{7078ADA7-71DF-4AD1-BC7A-133ADD1EEC66}"/>
    <hyperlink ref="C18" r:id="rId2" xr:uid="{AA8D9082-03E9-46D5-A575-A4AD9D1A513E}"/>
    <hyperlink ref="C21" r:id="rId3" xr:uid="{67E5EF1D-DCBF-44ED-B51B-01A3AFC846C6}"/>
    <hyperlink ref="C30" r:id="rId4" xr:uid="{0917BC0B-59DE-4489-93E7-D31891494970}"/>
    <hyperlink ref="C58" r:id="rId5" xr:uid="{505234C0-4078-4DCE-9C14-BD40377A3BAB}"/>
    <hyperlink ref="C64" r:id="rId6" xr:uid="{16C09911-67E3-4945-8FB9-E4AEE2400620}"/>
    <hyperlink ref="C67" r:id="rId7" xr:uid="{2F70F09C-D2D9-4B0C-A6D2-78BA37E4ADD3}"/>
    <hyperlink ref="C70" r:id="rId8" xr:uid="{CFB1E4D7-2314-480D-B99D-3AF67E56FA81}"/>
    <hyperlink ref="C84" r:id="rId9" xr:uid="{585E1785-236D-4517-9CE1-681DF6DB0C7D}"/>
    <hyperlink ref="C80" r:id="rId10" xr:uid="{B3389CC7-4849-4BB1-9E95-DDD4D112EE37}"/>
    <hyperlink ref="C3" r:id="rId11" display="https://www.ecfr.gov/current/title-49/subtitle-B/chapter-I/subchapter-C/part-179/subpart-A/section-179.7" xr:uid="{AEF1E88B-DA7E-4FD6-8D7D-52F7CB4ECE19}"/>
    <hyperlink ref="C6" r:id="rId12" display="https://www.ecfr.gov/current/title-49/subtitle-B/chapter-I/subchapter-C/part-179/subpart-A/section-179.7" xr:uid="{1346AE9E-F7CB-42F5-AA10-3CD515D63F98}"/>
    <hyperlink ref="C9" r:id="rId13" display="https://www.ecfr.gov/current/title-49/subtitle-B/chapter-I/subchapter-C/part-179/subpart-A/section-179.7" xr:uid="{9374CE37-2497-4A14-9749-B5C26570B6B9}"/>
  </hyperlinks>
  <pageMargins left="0.7" right="0.7" top="0.75" bottom="0.75" header="0.3" footer="0.3"/>
  <pageSetup scale="12"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election activeCell="D6" sqref="D6"/>
    </sheetView>
  </sheetViews>
  <sheetFormatPr defaultRowHeight="15" x14ac:dyDescent="0.25"/>
  <cols>
    <col min="1" max="1" width="51.7109375" customWidth="1"/>
    <col min="2" max="2" width="12.5703125" customWidth="1"/>
    <col min="3" max="3" width="13.42578125" customWidth="1"/>
    <col min="4" max="4" width="15.28515625" customWidth="1"/>
    <col min="5" max="5" width="16.85546875" customWidth="1"/>
    <col min="6" max="6" width="17.140625" customWidth="1"/>
  </cols>
  <sheetData>
    <row r="3" spans="1:6" ht="31.5" x14ac:dyDescent="0.25">
      <c r="B3" s="1" t="s">
        <v>40</v>
      </c>
      <c r="C3" s="1" t="s">
        <v>41</v>
      </c>
      <c r="D3" s="2" t="s">
        <v>6</v>
      </c>
      <c r="E3" s="1" t="s">
        <v>7</v>
      </c>
      <c r="F3" s="1" t="s">
        <v>8</v>
      </c>
    </row>
    <row r="4" spans="1:6" ht="15.75" x14ac:dyDescent="0.25">
      <c r="B4" s="10" t="e">
        <f>Sheet1!F15+Sheet1!F21+Sheet1!F30+Sheet1!#REF!+Sheet1!F58+Sheet1!F64</f>
        <v>#REF!</v>
      </c>
      <c r="C4" s="7">
        <v>3</v>
      </c>
      <c r="D4" s="11" t="e">
        <f>B4*(C4)</f>
        <v>#REF!</v>
      </c>
      <c r="E4" s="8">
        <f>D6</f>
        <v>73.683000000000007</v>
      </c>
      <c r="F4" s="9" t="e">
        <f>D4*E4</f>
        <v>#REF!</v>
      </c>
    </row>
    <row r="6" spans="1:6" ht="141.75" x14ac:dyDescent="0.25">
      <c r="A6" s="3" t="s">
        <v>42</v>
      </c>
      <c r="B6" s="4">
        <v>54</v>
      </c>
      <c r="C6" s="5">
        <v>0.36449999999999999</v>
      </c>
      <c r="D6" s="6">
        <f>B6*(100%+C6)</f>
        <v>73.683000000000007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SharedWithUsers xmlns="b3ce6949-99fe-4549-b75a-2322037c47c1">
      <UserInfo>
        <DisplayName>Patrick, Eamonn (PHMSA)</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2" ma:contentTypeDescription="Create a new document." ma:contentTypeScope="" ma:versionID="33b7458d72577c8148bdfdffbd779713">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c7e1d2447c39b66c4b01beef9ff22da9"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F7A35E-5AD1-441C-8D39-191293E16204}">
  <ds:schemaRefs>
    <ds:schemaRef ds:uri="http://schemas.microsoft.com/office/2006/metadata/properties"/>
    <ds:schemaRef ds:uri="http://purl.org/dc/terms/"/>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63ed583d-7590-47b9-98bc-2af72f9646ac"/>
    <ds:schemaRef ds:uri="http://www.w3.org/XML/1998/namespace"/>
    <ds:schemaRef ds:uri="http://purl.org/dc/dcmitype/"/>
  </ds:schemaRefs>
</ds:datastoreItem>
</file>

<file path=customXml/itemProps2.xml><?xml version="1.0" encoding="utf-8"?>
<ds:datastoreItem xmlns:ds="http://schemas.openxmlformats.org/officeDocument/2006/customXml" ds:itemID="{4D5DBCD6-43F8-45CD-BFC9-32081CE48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EC5E54-438D-4B72-A26E-67516F3004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Government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cp:lastPrinted>2024-11-07T16:36:03Z</cp:lastPrinted>
  <dcterms:created xsi:type="dcterms:W3CDTF">2017-10-30T20:20:31Z</dcterms:created>
  <dcterms:modified xsi:type="dcterms:W3CDTF">2024-11-07T20:06:18Z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