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12" documentId="8_{AAA03E86-8AD1-4292-BC71-A4A8906EC9D1}" xr6:coauthVersionLast="47" xr6:coauthVersionMax="47" xr10:uidLastSave="{F5C60E96-3763-4350-BB84-365CCB15618F}"/>
  <bookViews>
    <workbookView xWindow="-110" yWindow="-110" windowWidth="19420" windowHeight="10420" tabRatio="758" activeTab="2" xr2:uid="{00000000-000D-0000-FFFF-FFFF00000000}"/>
  </bookViews>
  <sheets>
    <sheet name="Reporting" sheetId="1" r:id="rId1"/>
    <sheet name="Recordkeeping" sheetId="2" r:id="rId2"/>
    <sheet name="Totals" sheetId="18" r:id="rId3"/>
  </sheets>
  <definedNames>
    <definedName name="_xlnm.Print_Titles" localSheetId="1">Recordkeeping!$1:$2</definedName>
    <definedName name="_xlnm.Print_Titles" localSheetId="0">Reporting!$1:$2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8" l="1"/>
  <c r="F49" i="2"/>
  <c r="G49" i="2" s="1"/>
  <c r="I71" i="1"/>
  <c r="H71" i="1"/>
  <c r="F71" i="1"/>
  <c r="F16" i="1"/>
  <c r="H16" i="1" s="1"/>
  <c r="I16" i="1" s="1"/>
  <c r="F18" i="1" l="1"/>
  <c r="F44" i="2" l="1"/>
  <c r="G44" i="2" s="1"/>
  <c r="F63" i="1"/>
  <c r="H63" i="1" s="1"/>
  <c r="I63" i="1" s="1"/>
  <c r="F14" i="1" l="1"/>
  <c r="H14" i="1" s="1"/>
  <c r="I14" i="1" s="1"/>
  <c r="F29" i="2"/>
  <c r="G29" i="2" s="1"/>
  <c r="F27" i="2"/>
  <c r="G27" i="2" s="1"/>
  <c r="F26" i="2"/>
  <c r="G26" i="2" s="1"/>
  <c r="F25" i="2"/>
  <c r="G25" i="2" s="1"/>
  <c r="F44" i="1"/>
  <c r="H44" i="1" s="1"/>
  <c r="I44" i="1" s="1"/>
  <c r="H42" i="1"/>
  <c r="I42" i="1" s="1"/>
  <c r="F18" i="2" l="1"/>
  <c r="G18" i="2" s="1"/>
  <c r="F24" i="1"/>
  <c r="F52" i="2" l="1"/>
  <c r="H24" i="1" l="1"/>
  <c r="I24" i="1" s="1"/>
  <c r="C50" i="18"/>
  <c r="C32" i="18"/>
  <c r="C15" i="18"/>
  <c r="H55" i="18"/>
  <c r="G55" i="18"/>
  <c r="F53" i="2"/>
  <c r="G53" i="2" s="1"/>
  <c r="F12" i="2"/>
  <c r="F70" i="1"/>
  <c r="F83" i="1"/>
  <c r="H83" i="1" s="1"/>
  <c r="I83" i="1" s="1"/>
  <c r="F82" i="1"/>
  <c r="H82" i="1" s="1"/>
  <c r="I82" i="1" s="1"/>
  <c r="H50" i="18" l="1"/>
  <c r="H34" i="18"/>
  <c r="H15" i="18"/>
  <c r="O33" i="18"/>
  <c r="G12" i="2"/>
  <c r="I67" i="1"/>
  <c r="I68" i="1"/>
  <c r="K20" i="18" l="1"/>
  <c r="L20" i="18" s="1"/>
  <c r="K19" i="18"/>
  <c r="L19" i="18" s="1"/>
  <c r="K18" i="18"/>
  <c r="L18" i="18" s="1"/>
  <c r="K17" i="18"/>
  <c r="L17" i="18" s="1"/>
  <c r="K16" i="18"/>
  <c r="L16" i="18" s="1"/>
  <c r="K15" i="18"/>
  <c r="L15" i="18" s="1"/>
  <c r="F67" i="2" l="1"/>
  <c r="G67" i="2" s="1"/>
  <c r="F12" i="1"/>
  <c r="H12" i="1" s="1"/>
  <c r="I12" i="1" s="1"/>
  <c r="F14" i="2" l="1"/>
  <c r="G14" i="2" s="1"/>
  <c r="F11" i="2"/>
  <c r="G11" i="2" s="1"/>
  <c r="F10" i="2"/>
  <c r="G10" i="2" s="1"/>
  <c r="F9" i="2"/>
  <c r="G9" i="2" s="1"/>
  <c r="F8" i="2"/>
  <c r="G8" i="2" s="1"/>
  <c r="F7" i="2"/>
  <c r="G7" i="2" s="1"/>
  <c r="F6" i="2"/>
  <c r="G6" i="2" s="1"/>
  <c r="F5" i="2"/>
  <c r="G5" i="2" s="1"/>
  <c r="F4" i="2"/>
  <c r="G4" i="2" s="1"/>
  <c r="L45" i="18" l="1"/>
  <c r="L44" i="18"/>
  <c r="L43" i="18"/>
  <c r="L42" i="18"/>
  <c r="L41" i="18"/>
  <c r="L40" i="18"/>
  <c r="F50" i="1"/>
  <c r="H50" i="1" s="1"/>
  <c r="I50" i="1" s="1"/>
  <c r="F32" i="1" l="1"/>
  <c r="F68" i="2" l="1"/>
  <c r="G68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G52" i="2"/>
  <c r="F51" i="2"/>
  <c r="G51" i="2" s="1"/>
  <c r="F48" i="2"/>
  <c r="G48" i="2" s="1"/>
  <c r="F46" i="2"/>
  <c r="G46" i="2" s="1"/>
  <c r="F45" i="2"/>
  <c r="G45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4" i="2"/>
  <c r="G34" i="2" s="1"/>
  <c r="F33" i="2"/>
  <c r="G33" i="2" s="1"/>
  <c r="F32" i="2"/>
  <c r="G32" i="2" s="1"/>
  <c r="F31" i="2"/>
  <c r="G31" i="2" s="1"/>
  <c r="F30" i="2"/>
  <c r="G30" i="2" s="1"/>
  <c r="F28" i="2"/>
  <c r="G28" i="2" s="1"/>
  <c r="F24" i="2"/>
  <c r="G24" i="2" s="1"/>
  <c r="F23" i="2"/>
  <c r="G23" i="2" s="1"/>
  <c r="F22" i="2"/>
  <c r="G22" i="2" s="1"/>
  <c r="F20" i="2"/>
  <c r="G20" i="2" s="1"/>
  <c r="F17" i="2"/>
  <c r="G17" i="2" s="1"/>
  <c r="F16" i="2"/>
  <c r="G16" i="2" s="1"/>
  <c r="F15" i="2"/>
  <c r="G15" i="2" s="1"/>
  <c r="F13" i="2"/>
  <c r="G13" i="2" s="1"/>
  <c r="F3" i="2"/>
  <c r="G3" i="2" s="1"/>
  <c r="F90" i="1"/>
  <c r="H90" i="1" s="1"/>
  <c r="I90" i="1" s="1"/>
  <c r="F89" i="1"/>
  <c r="H89" i="1" s="1"/>
  <c r="I89" i="1" s="1"/>
  <c r="F88" i="1"/>
  <c r="H88" i="1" s="1"/>
  <c r="I88" i="1" s="1"/>
  <c r="F87" i="1"/>
  <c r="H87" i="1" s="1"/>
  <c r="I87" i="1" s="1"/>
  <c r="F86" i="1"/>
  <c r="H86" i="1" s="1"/>
  <c r="I86" i="1" s="1"/>
  <c r="F85" i="1"/>
  <c r="H85" i="1" s="1"/>
  <c r="I85" i="1" s="1"/>
  <c r="F84" i="1"/>
  <c r="H84" i="1" s="1"/>
  <c r="I84" i="1" s="1"/>
  <c r="F81" i="1"/>
  <c r="H81" i="1" s="1"/>
  <c r="I81" i="1" s="1"/>
  <c r="F80" i="1"/>
  <c r="H80" i="1" s="1"/>
  <c r="I80" i="1" s="1"/>
  <c r="F79" i="1"/>
  <c r="H79" i="1" s="1"/>
  <c r="I79" i="1" s="1"/>
  <c r="F78" i="1"/>
  <c r="H78" i="1" s="1"/>
  <c r="I78" i="1" s="1"/>
  <c r="F77" i="1"/>
  <c r="H77" i="1" s="1"/>
  <c r="I77" i="1" s="1"/>
  <c r="F76" i="1"/>
  <c r="H76" i="1" s="1"/>
  <c r="I76" i="1" s="1"/>
  <c r="F75" i="1"/>
  <c r="H75" i="1" s="1"/>
  <c r="I75" i="1" s="1"/>
  <c r="F74" i="1"/>
  <c r="H74" i="1" s="1"/>
  <c r="I74" i="1" s="1"/>
  <c r="F73" i="1"/>
  <c r="H73" i="1" l="1"/>
  <c r="I73" i="1" s="1"/>
  <c r="H38" i="18"/>
  <c r="B4" i="18"/>
  <c r="B9" i="18" s="1"/>
  <c r="G4" i="18"/>
  <c r="G9" i="18" s="1"/>
  <c r="B21" i="18"/>
  <c r="B26" i="18" s="1"/>
  <c r="G22" i="18"/>
  <c r="G28" i="18" s="1"/>
  <c r="B44" i="18"/>
  <c r="G39" i="18"/>
  <c r="G44" i="18" s="1"/>
  <c r="G38" i="18" l="1"/>
  <c r="F69" i="2"/>
  <c r="G69" i="2" s="1"/>
  <c r="B27" i="18"/>
  <c r="K5" i="18" s="1"/>
  <c r="G45" i="18"/>
  <c r="K8" i="18" s="1"/>
  <c r="G10" i="18"/>
  <c r="K4" i="18" s="1"/>
  <c r="B45" i="18"/>
  <c r="K7" i="18" s="1"/>
  <c r="G29" i="18"/>
  <c r="K6" i="18" s="1"/>
  <c r="H70" i="1" l="1"/>
  <c r="I70" i="1" s="1"/>
  <c r="C38" i="18"/>
  <c r="B38" i="18" l="1"/>
  <c r="F67" i="1"/>
  <c r="F66" i="1"/>
  <c r="H66" i="1" s="1"/>
  <c r="I66" i="1" s="1"/>
  <c r="F65" i="1"/>
  <c r="H65" i="1" s="1"/>
  <c r="I65" i="1" s="1"/>
  <c r="F64" i="1"/>
  <c r="H64" i="1" s="1"/>
  <c r="I64" i="1" s="1"/>
  <c r="F62" i="1"/>
  <c r="H62" i="1" s="1"/>
  <c r="I62" i="1" s="1"/>
  <c r="F61" i="1"/>
  <c r="H61" i="1" s="1"/>
  <c r="I61" i="1" s="1"/>
  <c r="F60" i="1"/>
  <c r="H60" i="1" s="1"/>
  <c r="I60" i="1" s="1"/>
  <c r="F59" i="1"/>
  <c r="H59" i="1" s="1"/>
  <c r="I59" i="1" s="1"/>
  <c r="F58" i="1"/>
  <c r="H58" i="1" s="1"/>
  <c r="I58" i="1" s="1"/>
  <c r="F57" i="1"/>
  <c r="H57" i="1" s="1"/>
  <c r="I57" i="1" s="1"/>
  <c r="F56" i="1"/>
  <c r="H56" i="1" s="1"/>
  <c r="I56" i="1" s="1"/>
  <c r="F55" i="1"/>
  <c r="H55" i="1" s="1"/>
  <c r="I55" i="1" s="1"/>
  <c r="F54" i="1"/>
  <c r="H54" i="1" s="1"/>
  <c r="I54" i="1" s="1"/>
  <c r="F53" i="1"/>
  <c r="H53" i="1" l="1"/>
  <c r="I53" i="1" s="1"/>
  <c r="H21" i="18"/>
  <c r="G21" i="18"/>
  <c r="F51" i="1" l="1"/>
  <c r="H51" i="1" s="1"/>
  <c r="I51" i="1" s="1"/>
  <c r="F49" i="1"/>
  <c r="H49" i="1" s="1"/>
  <c r="I49" i="1" s="1"/>
  <c r="F48" i="1"/>
  <c r="H48" i="1" s="1"/>
  <c r="I48" i="1" s="1"/>
  <c r="F47" i="1"/>
  <c r="H47" i="1" s="1"/>
  <c r="I47" i="1" s="1"/>
  <c r="F46" i="1"/>
  <c r="H46" i="1" s="1"/>
  <c r="I46" i="1" s="1"/>
  <c r="F45" i="1"/>
  <c r="H45" i="1" s="1"/>
  <c r="I45" i="1" s="1"/>
  <c r="F43" i="1"/>
  <c r="H43" i="1" s="1"/>
  <c r="I43" i="1" s="1"/>
  <c r="F41" i="1"/>
  <c r="H41" i="1" s="1"/>
  <c r="I41" i="1" s="1"/>
  <c r="F40" i="1"/>
  <c r="H40" i="1" s="1"/>
  <c r="I40" i="1" s="1"/>
  <c r="F39" i="1"/>
  <c r="H39" i="1" s="1"/>
  <c r="I39" i="1" s="1"/>
  <c r="F38" i="1"/>
  <c r="H38" i="1" l="1"/>
  <c r="I38" i="1" s="1"/>
  <c r="C20" i="18"/>
  <c r="B20" i="18" l="1"/>
  <c r="F36" i="1"/>
  <c r="H36" i="1" s="1"/>
  <c r="I36" i="1" s="1"/>
  <c r="F35" i="1"/>
  <c r="H35" i="1" s="1"/>
  <c r="I35" i="1" s="1"/>
  <c r="F34" i="1"/>
  <c r="H34" i="1" l="1"/>
  <c r="I34" i="1" s="1"/>
  <c r="H3" i="18"/>
  <c r="G3" i="18" l="1"/>
  <c r="H32" i="1"/>
  <c r="I32" i="1" s="1"/>
  <c r="F31" i="1"/>
  <c r="H31" i="1" s="1"/>
  <c r="I31" i="1" s="1"/>
  <c r="F30" i="1"/>
  <c r="H30" i="1" s="1"/>
  <c r="I30" i="1" s="1"/>
  <c r="H29" i="1"/>
  <c r="I29" i="1" s="1"/>
  <c r="F28" i="1"/>
  <c r="H28" i="1" s="1"/>
  <c r="I28" i="1" s="1"/>
  <c r="F27" i="1"/>
  <c r="H27" i="1" s="1"/>
  <c r="I27" i="1" s="1"/>
  <c r="F26" i="1"/>
  <c r="H26" i="1" s="1"/>
  <c r="I26" i="1" s="1"/>
  <c r="F25" i="1"/>
  <c r="H25" i="1" s="1"/>
  <c r="I25" i="1" s="1"/>
  <c r="F23" i="1"/>
  <c r="H23" i="1" s="1"/>
  <c r="I23" i="1" s="1"/>
  <c r="F22" i="1"/>
  <c r="H22" i="1" s="1"/>
  <c r="I22" i="1" s="1"/>
  <c r="F21" i="1"/>
  <c r="H21" i="1" s="1"/>
  <c r="I21" i="1" s="1"/>
  <c r="F19" i="1"/>
  <c r="H19" i="1" s="1"/>
  <c r="I19" i="1" s="1"/>
  <c r="H18" i="1"/>
  <c r="I18" i="1" s="1"/>
  <c r="F17" i="1"/>
  <c r="H17" i="1" s="1"/>
  <c r="I17" i="1" s="1"/>
  <c r="F15" i="1"/>
  <c r="H15" i="1" s="1"/>
  <c r="I15" i="1" s="1"/>
  <c r="F13" i="1"/>
  <c r="H13" i="1" s="1"/>
  <c r="I13" i="1" s="1"/>
  <c r="F11" i="1"/>
  <c r="H11" i="1" s="1"/>
  <c r="I11" i="1" s="1"/>
  <c r="F10" i="1"/>
  <c r="H10" i="1" s="1"/>
  <c r="I10" i="1" s="1"/>
  <c r="F9" i="1"/>
  <c r="H9" i="1" s="1"/>
  <c r="I9" i="1" s="1"/>
  <c r="F8" i="1"/>
  <c r="H8" i="1" s="1"/>
  <c r="I8" i="1" s="1"/>
  <c r="F7" i="1"/>
  <c r="H7" i="1" s="1"/>
  <c r="I7" i="1" s="1"/>
  <c r="F6" i="1"/>
  <c r="H6" i="1" s="1"/>
  <c r="I6" i="1" s="1"/>
  <c r="F5" i="1"/>
  <c r="H5" i="1" s="1"/>
  <c r="I5" i="1" s="1"/>
  <c r="F4" i="1"/>
  <c r="H4" i="1" s="1"/>
  <c r="I4" i="1" s="1"/>
  <c r="F3" i="1"/>
  <c r="C3" i="18" l="1"/>
  <c r="C5" i="18" s="1"/>
  <c r="H20" i="1"/>
  <c r="I20" i="1" s="1"/>
  <c r="H3" i="1"/>
  <c r="I3" i="1" s="1"/>
  <c r="F91" i="1"/>
  <c r="B3" i="18" l="1"/>
  <c r="H91" i="1"/>
  <c r="I91" i="1" s="1"/>
  <c r="L48" i="18" l="1"/>
  <c r="L26" i="18" l="1"/>
  <c r="M46" i="18"/>
  <c r="M48" i="18" s="1"/>
  <c r="K40" i="18" l="1"/>
  <c r="N40" i="18" s="1"/>
  <c r="K26" i="18" l="1"/>
  <c r="N26" i="18" s="1"/>
  <c r="O26" i="18" s="1"/>
  <c r="B5" i="18"/>
  <c r="K42" i="18" l="1"/>
  <c r="N42" i="18" s="1"/>
  <c r="C22" i="18"/>
  <c r="K21" i="18"/>
  <c r="L21" i="18" s="1"/>
  <c r="B10" i="18"/>
  <c r="K3" i="18" s="1"/>
  <c r="K9" i="18" s="1"/>
  <c r="K28" i="18" l="1"/>
  <c r="L30" i="18" l="1"/>
  <c r="L27" i="18"/>
  <c r="K41" i="18" l="1"/>
  <c r="N41" i="18" s="1"/>
  <c r="H5" i="18"/>
  <c r="L28" i="18"/>
  <c r="N28" i="18" s="1"/>
  <c r="O28" i="18" s="1"/>
  <c r="B22" i="18"/>
  <c r="K30" i="18" l="1"/>
  <c r="N30" i="18" s="1"/>
  <c r="O30" i="18" s="1"/>
  <c r="G5" i="18"/>
  <c r="K31" i="18"/>
  <c r="K44" i="18"/>
  <c r="N44" i="18" s="1"/>
  <c r="C40" i="18"/>
  <c r="K45" i="18"/>
  <c r="N45" i="18" s="1"/>
  <c r="H40" i="18"/>
  <c r="L31" i="18"/>
  <c r="B40" i="18" l="1"/>
  <c r="K27" i="18"/>
  <c r="N27" i="18" s="1"/>
  <c r="O27" i="18" s="1"/>
  <c r="G40" i="18"/>
  <c r="N31" i="18"/>
  <c r="O31" i="18" s="1"/>
  <c r="K43" i="18" l="1"/>
  <c r="L29" i="18"/>
  <c r="L32" i="18" s="1"/>
  <c r="L34" i="18" s="1"/>
  <c r="K46" i="18" l="1"/>
  <c r="K48" i="18" s="1"/>
  <c r="N43" i="18"/>
  <c r="H24" i="18"/>
  <c r="K29" i="18"/>
  <c r="N46" i="18" l="1"/>
  <c r="M29" i="18"/>
  <c r="M32" i="18" s="1"/>
  <c r="M34" i="18" s="1"/>
  <c r="G24" i="18"/>
  <c r="K32" i="18"/>
  <c r="H54" i="18" l="1"/>
  <c r="H56" i="18" s="1"/>
  <c r="N29" i="18"/>
  <c r="O29" i="18" s="1"/>
  <c r="N48" i="18"/>
  <c r="K34" i="18"/>
  <c r="N34" i="18" s="1"/>
  <c r="O34" i="18" s="1"/>
  <c r="G54" i="18"/>
  <c r="G56" i="18" s="1"/>
  <c r="N32" i="18"/>
  <c r="O32" i="18" s="1"/>
</calcChain>
</file>

<file path=xl/sharedStrings.xml><?xml version="1.0" encoding="utf-8"?>
<sst xmlns="http://schemas.openxmlformats.org/spreadsheetml/2006/main" count="406" uniqueCount="256">
  <si>
    <t>ANNUAL REPORTING REQUIREMENTS
(Recurring Information Collection Requirements)</t>
  </si>
  <si>
    <t>Supporting Statement Section</t>
  </si>
  <si>
    <t>Rule Section</t>
  </si>
  <si>
    <t>Description</t>
  </si>
  <si>
    <t>Number of Respondents</t>
  </si>
  <si>
    <t>Responses per Respondent</t>
  </si>
  <si>
    <t xml:space="preserve">Total Number of Responses </t>
  </si>
  <si>
    <t>Burden per Response</t>
  </si>
  <si>
    <t>Total Annual Burden Hours</t>
  </si>
  <si>
    <t>Total Cost @ $300/Hour</t>
  </si>
  <si>
    <t>50.33(a)-(d), (g), (j)</t>
  </si>
  <si>
    <t>Early Site Permit application - general information</t>
  </si>
  <si>
    <t>50.33(a)-(d), (j)</t>
  </si>
  <si>
    <t>Standard Design Certification application - general information</t>
  </si>
  <si>
    <t>Combined OL application - general information</t>
  </si>
  <si>
    <t>Standard Design Approval application - general information</t>
  </si>
  <si>
    <t>Manfacturing License application - general information</t>
  </si>
  <si>
    <t>50.33(a)-(d), (h), (j)</t>
  </si>
  <si>
    <t>NPUF Construction Permit application - general information</t>
  </si>
  <si>
    <t xml:space="preserve">NPUF Operating License application - general information </t>
  </si>
  <si>
    <t>50.33(a)-(d), (h)-(j)</t>
  </si>
  <si>
    <t>Nuclear Power Plant  Construction Permit application - general information</t>
  </si>
  <si>
    <t>50.33(a)-(d), (g)-(j)</t>
  </si>
  <si>
    <t>Nuclear Power Plant Operating License application - technical information</t>
  </si>
  <si>
    <t>50.33(f)</t>
  </si>
  <si>
    <t>Financial qualification information as requested by the Commission</t>
  </si>
  <si>
    <t>Nuclear Power Plant Construction Permit application with deterministic emergency plan- general information (PSAR)</t>
  </si>
  <si>
    <t>Nuclear Power Plant Construction Permit application with performance based emergency plan in 50.160- general information (PSAR) - SMR or ONT</t>
  </si>
  <si>
    <t>NPUF Operating License application - technical information (FSAR)</t>
  </si>
  <si>
    <t>Nuclear Power Plant Construction Permit application - general information (PSAR)</t>
  </si>
  <si>
    <t>Nuclear Power Plant Operating License application - technical information (FSAR)</t>
  </si>
  <si>
    <t>50.54(bb)</t>
  </si>
  <si>
    <t>Decommissioned plants submit program for managing and funding irradiated fuel following permanent cessation of operation of the reactor</t>
  </si>
  <si>
    <t>50.59(c), 50.90, 50.91(a), (b)</t>
  </si>
  <si>
    <t>License Amendments</t>
  </si>
  <si>
    <t>License Amendments - Topical Reports</t>
  </si>
  <si>
    <t xml:space="preserve">Notification within 30 days of a change in status of a licensed reactor operator or senior operator.  </t>
  </si>
  <si>
    <t>50.80(b)</t>
  </si>
  <si>
    <t>License Transfers</t>
  </si>
  <si>
    <t>50.83(b) &amp; (d)</t>
  </si>
  <si>
    <t>Release of facility or site</t>
  </si>
  <si>
    <t>50.36,50.36A, 50.36B &amp; Appendix I</t>
  </si>
  <si>
    <t>Technical Specifications</t>
  </si>
  <si>
    <t>Technical Specifications - Risk Informed Completion Times (RICT) Program</t>
  </si>
  <si>
    <t>50.35(b)</t>
  </si>
  <si>
    <t>Periodic reports of the progress and results of research and development programs designed to resolve safety questions</t>
  </si>
  <si>
    <t>50.54(w)(3)</t>
  </si>
  <si>
    <t>Annual report on the source of property and damage insurance</t>
  </si>
  <si>
    <t>10 CFR 50.54(w)(4)</t>
  </si>
  <si>
    <t>Cleanup plan outlining the steps and costs needed to complete decontamination and cleanup following an accident</t>
  </si>
  <si>
    <t>50.33(k)</t>
  </si>
  <si>
    <t>Contents of applications</t>
  </si>
  <si>
    <t>Decommissioning planning</t>
  </si>
  <si>
    <t>Termination of license</t>
  </si>
  <si>
    <t>50.71(b)&amp; Appendix C</t>
  </si>
  <si>
    <t>Annual financial reporting</t>
  </si>
  <si>
    <t>Submission of financial qualifications information within 75 days prior to ceasing to be an electric utility</t>
  </si>
  <si>
    <t>50.71(e)</t>
  </si>
  <si>
    <t>Updated FSAR (operating reactors)</t>
  </si>
  <si>
    <t>Updated FSAR (power reactors that have ceased operating)</t>
  </si>
  <si>
    <t>50.72 &amp; 50.54(z)</t>
  </si>
  <si>
    <t>Notification of Events</t>
  </si>
  <si>
    <t>10 CFR Part 50, Appendix E, Paragraph E.9.d</t>
  </si>
  <si>
    <t>Daily testing of the ENS system by the HOO, submission of voluntary reactor status and grid information</t>
  </si>
  <si>
    <t>Appendix E, VI.1 Periodic Testing</t>
  </si>
  <si>
    <t>Quarterly testing of Emergency Response Data System</t>
  </si>
  <si>
    <t>Appendix E, VI.3 a&amp;b</t>
  </si>
  <si>
    <t>HW/SW changes affecting ERDS DPLs and communication</t>
  </si>
  <si>
    <t>50.72(a)</t>
  </si>
  <si>
    <t>Emergency Response Data System reports</t>
  </si>
  <si>
    <t>50.70</t>
  </si>
  <si>
    <t>Other Inspections (e.g. Resident, Supplemental, Special and Infrequently Performed, Temporary Instructions, and Reactive)</t>
  </si>
  <si>
    <t>50.69(g)</t>
  </si>
  <si>
    <t>Submission of event report to submit a licensee event report for any event or condition that would have prevented RISC-1 and RISC-2 structures, systems, and components from performing a safety-significant function</t>
  </si>
  <si>
    <t>50.54(cc)</t>
  </si>
  <si>
    <t xml:space="preserve">Bankruptcy Notifications </t>
  </si>
  <si>
    <t>50.55(e)</t>
  </si>
  <si>
    <t>48 hour notification (Design and Construction Deficiencies)</t>
  </si>
  <si>
    <t>30-day reports (Design and Construction Deficiencies)</t>
  </si>
  <si>
    <t>50.55(f), Appendices A &amp; B</t>
  </si>
  <si>
    <t>Quality Assurance reports (operating reactors)</t>
  </si>
  <si>
    <t>Quality Assurance reports (reactors under construction)</t>
  </si>
  <si>
    <t>Quality Assurance reports (Part 52 applicants)</t>
  </si>
  <si>
    <t>50.59(c) and d</t>
  </si>
  <si>
    <t>Power reactors - Reports changes in the facility, of changes in procedures, and of tests and experiments and to submit a report containing a brief description of any changes, tests, and experiments, including a summary of the evaluation of each</t>
  </si>
  <si>
    <t>Non-power reactors - Reports changes in the facility, of changes in procedures, and of tests and experiments and to submit a report containing a brief description of any changes, tests, and experiments, including a summary of the evaluation of each</t>
  </si>
  <si>
    <t>Appendices G &amp; H, 50.60</t>
  </si>
  <si>
    <t>Fracture Toughness</t>
  </si>
  <si>
    <t>Pressurized Thermal Shock</t>
  </si>
  <si>
    <t>50.64(c)(1)</t>
  </si>
  <si>
    <t>Unique purpose application for highly enriched uranium</t>
  </si>
  <si>
    <t xml:space="preserve">50.64(c)(2)(i) </t>
  </si>
  <si>
    <t>Highly enriched uranium - updated documentation</t>
  </si>
  <si>
    <t xml:space="preserve">50.64(c)(2)(ii) </t>
  </si>
  <si>
    <t>50.64(c)(2)(iii)</t>
  </si>
  <si>
    <t>Highly enriched uranium, safety analyses</t>
  </si>
  <si>
    <t>Thermal Annealing</t>
  </si>
  <si>
    <t>Exemptions</t>
  </si>
  <si>
    <t>50.34(i)</t>
  </si>
  <si>
    <t>Part 50 applicants provide plans for implementing rule requirements in application</t>
  </si>
  <si>
    <t xml:space="preserve">50.44(c) </t>
  </si>
  <si>
    <t>Hydrogen Control Requirements</t>
  </si>
  <si>
    <t xml:space="preserve">50.46(a)(3)(ii) </t>
  </si>
  <si>
    <t>Annual report of changes to change evaluation model</t>
  </si>
  <si>
    <t>30-day report of significant change or error to evaluation model</t>
  </si>
  <si>
    <t>50.46, Appendix K</t>
  </si>
  <si>
    <t>Realistic evaluation model submittal</t>
  </si>
  <si>
    <t>Modified evaluation model submittal</t>
  </si>
  <si>
    <t xml:space="preserve">Schedule for completing actions associated with 10 CFR 50 Appendix K and 10 CFR 50.46(b) </t>
  </si>
  <si>
    <t>50.47, 50.54(q &amp; t), Appendix E</t>
  </si>
  <si>
    <t>Emergency plans (operating power reactors)</t>
  </si>
  <si>
    <t>50.54(q)(4)</t>
  </si>
  <si>
    <t>Submission of proposed changes that would reduce the effectiveness of approved emergency plans (operating power reactors)</t>
  </si>
  <si>
    <t>50.54(q)(5)</t>
  </si>
  <si>
    <t>Submission of non-LAR changes to emergency plan</t>
  </si>
  <si>
    <t>50.54(q)(7)</t>
  </si>
  <si>
    <t xml:space="preserve">Current Licensee Submission of LAR to Request to Implement EP Program Under 10 CFR 50.160 </t>
  </si>
  <si>
    <t>App. E.IV.F.2.a,b</t>
  </si>
  <si>
    <t>Participation Exercise – exercise scenario submission</t>
  </si>
  <si>
    <t>Emergency plans (operating non-power reactors)</t>
  </si>
  <si>
    <t>Emergency plans (power reactor sites being decommissioned)</t>
  </si>
  <si>
    <t>Emergency plans (non-power reactors being decommissioned and possession only)</t>
  </si>
  <si>
    <t>Emergency Planning</t>
  </si>
  <si>
    <t>Appendix S and 50.54(ff)</t>
  </si>
  <si>
    <t>Earthquake Engineering Criteria, Operating Reactors</t>
  </si>
  <si>
    <t>Total</t>
  </si>
  <si>
    <t>ANNUAL RECORDKEEPING REQUIREMENTS
(Recurring Information Collection Requirements)</t>
  </si>
  <si>
    <t>Section</t>
  </si>
  <si>
    <t>Number of Recordkeepers</t>
  </si>
  <si>
    <t>Hours per Recordkeeper</t>
  </si>
  <si>
    <t>Annual Cost @ $300/hr</t>
  </si>
  <si>
    <t>Early Site Permits (records)</t>
  </si>
  <si>
    <t>Standard Design Certification (records)</t>
  </si>
  <si>
    <t>Combined OL (records)</t>
  </si>
  <si>
    <t>Standard Design Approval (records)</t>
  </si>
  <si>
    <t>Manfacturing License (records)</t>
  </si>
  <si>
    <t>NPUF Construction Permit (records)</t>
  </si>
  <si>
    <t>NPUF Operating License (records)</t>
  </si>
  <si>
    <t>Nuclear Power Plant Construction Permit (records)</t>
  </si>
  <si>
    <t>Nuclear Power Plant Operating License (records)</t>
  </si>
  <si>
    <t>Records License Amendments</t>
  </si>
  <si>
    <t>50.74 - Burden covered under 10 CFR 55.22 approved by OMB under Clearance No. 3150-0024</t>
  </si>
  <si>
    <t>Records of change in status of a licensed reactor operator or senior operator</t>
  </si>
  <si>
    <t>Technical Specifications (Operating power reactor)</t>
  </si>
  <si>
    <t>Technical Specifications (operating NPUFs)</t>
  </si>
  <si>
    <t>Technical Specifications (shutdown power reactor)</t>
  </si>
  <si>
    <t>Financial records</t>
  </si>
  <si>
    <t>Records for updated FSAR (operating reactors)</t>
  </si>
  <si>
    <t>Records for updated FSAR (power reactors that have ceased operating)</t>
  </si>
  <si>
    <t>Emergency Data Response System</t>
  </si>
  <si>
    <t>Maintain processes to control the inspection, testing, and corrective actions for structures, systems, and components, other SSC records</t>
  </si>
  <si>
    <t>50.69 (one-time implementation requirements)</t>
  </si>
  <si>
    <t>After approval of application, perform evaluations of the significance of SSC functions (implementation for the alternative requirements of 10 CFR 50.69 - voluntary)</t>
  </si>
  <si>
    <t>50.54(hh)(1)</t>
  </si>
  <si>
    <t>Procedures for aircraft threat</t>
  </si>
  <si>
    <t>Retention of evaluations, 50.55(e)(9)(ii) (Design and Construction Deficiencies)</t>
  </si>
  <si>
    <t>Quality Assurance records (operating reactors, 4 reactors under construction, 1 ESP, 1 COL)</t>
  </si>
  <si>
    <t>Quality Assurance records (shutdown reactors)</t>
  </si>
  <si>
    <t>50.59(c) and (d)</t>
  </si>
  <si>
    <t>Power reactors - Records of changes in the facility, of changes in procedures, and of tests and experiments and to submit a report containing a brief description of any changes, tests, and experiments, including a summary of the evaluation of each</t>
  </si>
  <si>
    <t xml:space="preserve">Non-power reactors - Records of changes in the facility, of changes in procedures, and of tests and experiments and to submit a report containing a brief description of any changes, tests, and experiments, including a summary of the evaluation of each </t>
  </si>
  <si>
    <t>Maintenance program records for operating plants</t>
  </si>
  <si>
    <t>Maintenance program records for shutdown plants</t>
  </si>
  <si>
    <t>50.44(c)</t>
  </si>
  <si>
    <t>Emergency Planning Records for Operating Power Reactors</t>
  </si>
  <si>
    <t>52.17, 52.79, 50.54, 50.160</t>
  </si>
  <si>
    <t>Emergency Planning Records for Operating Power Reactors - performance based framework (SMR and ONT)</t>
  </si>
  <si>
    <t>Emergency Planning Records for Operating Non-Power Reactors</t>
  </si>
  <si>
    <t>Emergency Planning Records for Power Reactor Sites Being Decommissioned</t>
  </si>
  <si>
    <t>Emergency Planning Records for Non-Power Reactors Being Decommissioned and Possession Only</t>
  </si>
  <si>
    <t>50.48 (c)</t>
  </si>
  <si>
    <t>One-time transition of records for fire protection to NFPA 805</t>
  </si>
  <si>
    <t>50.48, Appendix R</t>
  </si>
  <si>
    <t>Fire Protection plan records</t>
  </si>
  <si>
    <t xml:space="preserve">50.49(a),(d),(f)
</t>
  </si>
  <si>
    <t>One-time environmental qualification (program establishment, qualification of equipment), annualized</t>
  </si>
  <si>
    <t xml:space="preserve">50.49(d),(f),(j)
</t>
  </si>
  <si>
    <t>Environmental Qualification</t>
  </si>
  <si>
    <t>50.120(b)</t>
  </si>
  <si>
    <t>Training &amp; Qualification Records for Operating Reactors</t>
  </si>
  <si>
    <t>Training &amp; Qualification Records for Applicants</t>
  </si>
  <si>
    <t>50.155(a)(1)</t>
  </si>
  <si>
    <t>One-time Licensees review rule requirements and update procedures, programs, or plans</t>
  </si>
  <si>
    <t>Maintain documentation of changes in the implementation of requirements</t>
  </si>
  <si>
    <t>Appendix J</t>
  </si>
  <si>
    <t>Development and Ongoing Analyses &amp; Maintenance of Performance Based Leakage Testing Program</t>
  </si>
  <si>
    <t>Appendix S IV(a)(3)</t>
  </si>
  <si>
    <t>Plant inspection and documentation of inspection following seismic event</t>
  </si>
  <si>
    <t>TOTAL</t>
  </si>
  <si>
    <t>Total Burden and Responses Section 2</t>
  </si>
  <si>
    <t>Total Burden and Responses Section 3</t>
  </si>
  <si>
    <t xml:space="preserve">Item #13, Other Costs Section </t>
  </si>
  <si>
    <t>Hours</t>
  </si>
  <si>
    <t>Responses</t>
  </si>
  <si>
    <t>Costs</t>
  </si>
  <si>
    <t>Reporting</t>
  </si>
  <si>
    <t>Recordkeeping</t>
  </si>
  <si>
    <t>Item #13, Other Costs Section 2</t>
  </si>
  <si>
    <t>Item #13, Other Costs Section 3</t>
  </si>
  <si>
    <t>Item #14, Costs to the Federal Government,</t>
  </si>
  <si>
    <t>Item #14, Costs to the Federal Government, Section 2</t>
  </si>
  <si>
    <t>Item #14, Costs to the Federal Government, Section 3</t>
  </si>
  <si>
    <t>Staff Time Hours</t>
  </si>
  <si>
    <t>Cost @ $300/hr</t>
  </si>
  <si>
    <t>Staff time</t>
  </si>
  <si>
    <t>Total Burden and Responses Section 4</t>
  </si>
  <si>
    <t>Total Burden and Responses Section 5</t>
  </si>
  <si>
    <t>Third Party Disclosure</t>
  </si>
  <si>
    <t>Burden Hours</t>
  </si>
  <si>
    <t>3rd Party</t>
  </si>
  <si>
    <t>Cost</t>
  </si>
  <si>
    <t>Item #13, Other Costs Section 4</t>
  </si>
  <si>
    <t>Item #13, Other Costs Section 5</t>
  </si>
  <si>
    <t>Item #14, Costs to the Federal Government, Section 4</t>
  </si>
  <si>
    <t>Item #14, Costs to the Federal Government, Section 5</t>
  </si>
  <si>
    <t>Previous total</t>
  </si>
  <si>
    <t>Deltas</t>
  </si>
  <si>
    <t>Total Burden and Responses Section 6</t>
  </si>
  <si>
    <t>Total Burden and Responses Section 7</t>
  </si>
  <si>
    <t>Item #13, Other Costs Section 6</t>
  </si>
  <si>
    <t>Item #13, Other Costs Section 7</t>
  </si>
  <si>
    <t>Item #14, Costs to the Federal Government, Section 6</t>
  </si>
  <si>
    <t>Item #14, Costs to the Federal Government, Section 7</t>
  </si>
  <si>
    <t>HOURS</t>
  </si>
  <si>
    <t>RESPONSES</t>
  </si>
  <si>
    <t>Previous</t>
  </si>
  <si>
    <t>Delta</t>
  </si>
  <si>
    <t>50.36 - Reports - Administrative Controls, 50.36a, 50.36b &amp; Appendix I</t>
  </si>
  <si>
    <t>50.36(c)(2)</t>
  </si>
  <si>
    <t>50.54(p)(2) - Submit Report (prepare and maintain safeguards contingency plan procedures)</t>
  </si>
  <si>
    <t>Physical security, training and qualification plan, and safeguards contingency plans – report description change within 2 months after the change is made (operating power reactors)</t>
  </si>
  <si>
    <t>Physical security, training and qualification plan, and safeguards contingency plans – report description change within 2 months after the change is made (decommissioned/shutdown power reactors)</t>
  </si>
  <si>
    <t>50.54(p)(2) - Submit Report - (prepare and maintain safeguards contingency plan procedures)</t>
  </si>
  <si>
    <t>Physical security plan  – report description change within 2 months after the change is made (nonpower reactors)</t>
  </si>
  <si>
    <t xml:space="preserve">50.54(p)(2) - Burden covered under 10 CFR 73.55(c)(4) and 10 CFR 73.55(c)(5) approved by OMB under Clearance No. 3150-0002 </t>
  </si>
  <si>
    <t>Records of physical security, training and qualification plan, and safeguards contingency plans – report description change within 2 months after the change is made</t>
  </si>
  <si>
    <t>50.71(f)</t>
  </si>
  <si>
    <t>Updated FSAR (manufacturing license)</t>
  </si>
  <si>
    <t>Notification of Events (Retractions)</t>
  </si>
  <si>
    <t>Team Inspections (Engineering, Problem Identification and Resolution, Radiation Protection, Emergency Prepardness and In-Service Inspections)</t>
  </si>
  <si>
    <t>50.71(h)(1)</t>
  </si>
  <si>
    <t>Fuel Load</t>
  </si>
  <si>
    <t>50.71(h)(2)</t>
  </si>
  <si>
    <t>Fuel Load (Quadrennial)</t>
  </si>
  <si>
    <t>50.71(h)(3)</t>
  </si>
  <si>
    <t>Fuel Load (One-time requirement)</t>
  </si>
  <si>
    <t>50.61a</t>
  </si>
  <si>
    <t>Alterntate Pressurized Thermal Shock</t>
  </si>
  <si>
    <t>Earthquake Engineering Criteria, CPA/OL, DC/COL applicants</t>
  </si>
  <si>
    <t>2024 TOTAL</t>
  </si>
  <si>
    <t>50.155(f)(1) - Burden captured under Section 50.71(e)</t>
  </si>
  <si>
    <t>NPUF Operating License application - technical information (PSAR)</t>
  </si>
  <si>
    <t>50.34(a)</t>
  </si>
  <si>
    <t>50.34(b)</t>
  </si>
  <si>
    <t>50.9(b)</t>
  </si>
  <si>
    <t>Completeness of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</si>
</sst>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"/>
    <numFmt numFmtId="167" formatCode="&quot;$&quot;#,##0"/>
    <numFmt numFmtId="169" formatCode="_(* #,##0.000_);_(* \(#,##0.000\);_(* &quot;-&quot;??_);_(@_)"/>
    <numFmt numFmtId="170" formatCode="_(* #,##0_);_(* \(#,##0\);_(* &quot;-&quot;??_);_(@_)"/>
    <numFmt numFmtId="171" formatCode="&quot;$&quot;#,##0.00000000000000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wrapText="1"/>
    </xf>
    <xf numFmtId="164" fontId="0" fillId="0" borderId="1" xfId="1" applyNumberFormat="1" applyFont="1" applyFill="1" applyBorder="1" applyAlignment="1">
      <alignment wrapText="1"/>
    </xf>
    <xf numFmtId="165" fontId="0" fillId="0" borderId="1" xfId="2" applyNumberFormat="1" applyFont="1" applyFill="1" applyBorder="1" applyAlignment="1">
      <alignment wrapText="1"/>
    </xf>
    <xf numFmtId="49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/>
    <xf numFmtId="167" fontId="0" fillId="0" borderId="0" xfId="0" applyNumberFormat="1"/>
    <xf numFmtId="167" fontId="0" fillId="0" borderId="1" xfId="0" applyNumberFormat="1" applyBorder="1"/>
    <xf numFmtId="0" fontId="0" fillId="3" borderId="13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3" borderId="0" xfId="0" applyFill="1"/>
    <xf numFmtId="0" fontId="0" fillId="3" borderId="6" xfId="0" applyFill="1" applyBorder="1"/>
    <xf numFmtId="165" fontId="0" fillId="3" borderId="1" xfId="2" applyNumberFormat="1" applyFont="1" applyFill="1" applyBorder="1"/>
    <xf numFmtId="0" fontId="0" fillId="3" borderId="13" xfId="0" applyFill="1" applyBorder="1" applyAlignment="1">
      <alignment wrapText="1"/>
    </xf>
    <xf numFmtId="0" fontId="0" fillId="4" borderId="1" xfId="0" applyFill="1" applyBorder="1"/>
    <xf numFmtId="3" fontId="0" fillId="4" borderId="1" xfId="0" applyNumberFormat="1" applyFill="1" applyBorder="1"/>
    <xf numFmtId="0" fontId="0" fillId="4" borderId="13" xfId="0" applyFill="1" applyBorder="1"/>
    <xf numFmtId="0" fontId="0" fillId="4" borderId="0" xfId="0" applyFill="1"/>
    <xf numFmtId="0" fontId="0" fillId="4" borderId="6" xfId="0" applyFill="1" applyBorder="1"/>
    <xf numFmtId="167" fontId="0" fillId="4" borderId="1" xfId="0" applyNumberFormat="1" applyFill="1" applyBorder="1"/>
    <xf numFmtId="0" fontId="0" fillId="4" borderId="14" xfId="0" applyFill="1" applyBorder="1"/>
    <xf numFmtId="0" fontId="0" fillId="4" borderId="5" xfId="0" applyFill="1" applyBorder="1"/>
    <xf numFmtId="0" fontId="0" fillId="4" borderId="9" xfId="0" applyFill="1" applyBorder="1"/>
    <xf numFmtId="0" fontId="0" fillId="5" borderId="1" xfId="0" applyFill="1" applyBorder="1"/>
    <xf numFmtId="0" fontId="0" fillId="5" borderId="13" xfId="0" applyFill="1" applyBorder="1"/>
    <xf numFmtId="0" fontId="0" fillId="5" borderId="0" xfId="0" applyFill="1"/>
    <xf numFmtId="0" fontId="0" fillId="5" borderId="6" xfId="0" applyFill="1" applyBorder="1"/>
    <xf numFmtId="167" fontId="0" fillId="5" borderId="1" xfId="0" applyNumberFormat="1" applyFill="1" applyBorder="1"/>
    <xf numFmtId="0" fontId="0" fillId="6" borderId="1" xfId="0" applyFill="1" applyBorder="1"/>
    <xf numFmtId="0" fontId="0" fillId="6" borderId="13" xfId="0" applyFill="1" applyBorder="1"/>
    <xf numFmtId="0" fontId="0" fillId="6" borderId="0" xfId="0" applyFill="1"/>
    <xf numFmtId="0" fontId="0" fillId="6" borderId="6" xfId="0" applyFill="1" applyBorder="1"/>
    <xf numFmtId="167" fontId="0" fillId="6" borderId="1" xfId="0" applyNumberFormat="1" applyFill="1" applyBorder="1"/>
    <xf numFmtId="0" fontId="0" fillId="7" borderId="1" xfId="0" applyFill="1" applyBorder="1"/>
    <xf numFmtId="0" fontId="0" fillId="7" borderId="13" xfId="0" applyFill="1" applyBorder="1"/>
    <xf numFmtId="0" fontId="0" fillId="7" borderId="0" xfId="0" applyFill="1"/>
    <xf numFmtId="0" fontId="0" fillId="7" borderId="6" xfId="0" applyFill="1" applyBorder="1"/>
    <xf numFmtId="167" fontId="0" fillId="7" borderId="1" xfId="0" applyNumberFormat="1" applyFill="1" applyBorder="1"/>
    <xf numFmtId="0" fontId="0" fillId="8" borderId="1" xfId="0" applyFill="1" applyBorder="1"/>
    <xf numFmtId="0" fontId="0" fillId="8" borderId="13" xfId="0" applyFill="1" applyBorder="1"/>
    <xf numFmtId="0" fontId="0" fillId="8" borderId="0" xfId="0" applyFill="1"/>
    <xf numFmtId="0" fontId="0" fillId="8" borderId="6" xfId="0" applyFill="1" applyBorder="1"/>
    <xf numFmtId="167" fontId="0" fillId="8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7" borderId="1" xfId="1" applyNumberFormat="1" applyFont="1" applyFill="1" applyBorder="1"/>
    <xf numFmtId="3" fontId="0" fillId="5" borderId="1" xfId="0" applyNumberFormat="1" applyFill="1" applyBorder="1"/>
    <xf numFmtId="167" fontId="2" fillId="0" borderId="1" xfId="0" applyNumberFormat="1" applyFont="1" applyBorder="1"/>
    <xf numFmtId="3" fontId="2" fillId="0" borderId="1" xfId="0" applyNumberFormat="1" applyFont="1" applyBorder="1"/>
    <xf numFmtId="3" fontId="0" fillId="8" borderId="1" xfId="0" applyNumberFormat="1" applyFill="1" applyBorder="1"/>
    <xf numFmtId="0" fontId="4" fillId="0" borderId="1" xfId="0" applyFont="1" applyBorder="1" applyAlignment="1">
      <alignment wrapText="1"/>
    </xf>
    <xf numFmtId="3" fontId="2" fillId="2" borderId="1" xfId="0" applyNumberFormat="1" applyFont="1" applyFill="1" applyBorder="1"/>
    <xf numFmtId="3" fontId="0" fillId="0" borderId="0" xfId="1" applyNumberFormat="1" applyFont="1" applyAlignment="1">
      <alignment wrapText="1"/>
    </xf>
    <xf numFmtId="167" fontId="0" fillId="0" borderId="0" xfId="2" applyNumberFormat="1" applyFont="1" applyAlignment="1">
      <alignment wrapText="1"/>
    </xf>
    <xf numFmtId="0" fontId="0" fillId="0" borderId="0" xfId="0" applyAlignment="1">
      <alignment vertical="center" wrapText="1"/>
    </xf>
    <xf numFmtId="0" fontId="0" fillId="9" borderId="1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3" fontId="0" fillId="9" borderId="8" xfId="1" applyNumberFormat="1" applyFont="1" applyFill="1" applyBorder="1" applyAlignment="1">
      <alignment horizontal="center" vertical="center" wrapText="1"/>
    </xf>
    <xf numFmtId="167" fontId="0" fillId="9" borderId="8" xfId="2" applyNumberFormat="1" applyFont="1" applyFill="1" applyBorder="1" applyAlignment="1">
      <alignment horizontal="center" vertical="center" wrapText="1"/>
    </xf>
    <xf numFmtId="164" fontId="0" fillId="9" borderId="1" xfId="1" applyNumberFormat="1" applyFont="1" applyFill="1" applyBorder="1" applyAlignment="1">
      <alignment horizontal="center" vertical="center" wrapText="1"/>
    </xf>
    <xf numFmtId="0" fontId="0" fillId="9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9" borderId="1" xfId="0" applyFill="1" applyBorder="1"/>
    <xf numFmtId="0" fontId="0" fillId="10" borderId="1" xfId="0" applyFill="1" applyBorder="1"/>
    <xf numFmtId="0" fontId="0" fillId="10" borderId="1" xfId="0" applyFill="1" applyBorder="1" applyAlignment="1">
      <alignment horizontal="center" vertical="center"/>
    </xf>
    <xf numFmtId="167" fontId="0" fillId="10" borderId="1" xfId="0" applyNumberFormat="1" applyFill="1" applyBorder="1" applyAlignment="1">
      <alignment horizontal="center" vertical="center"/>
    </xf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3" fontId="0" fillId="0" borderId="1" xfId="1" applyFont="1" applyFill="1" applyBorder="1" applyAlignment="1">
      <alignment wrapText="1"/>
    </xf>
    <xf numFmtId="164" fontId="4" fillId="0" borderId="1" xfId="1" applyNumberFormat="1" applyFont="1" applyFill="1" applyBorder="1" applyAlignment="1">
      <alignment wrapText="1"/>
    </xf>
    <xf numFmtId="49" fontId="0" fillId="0" borderId="1" xfId="0" applyNumberForma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/>
    <xf numFmtId="164" fontId="0" fillId="0" borderId="1" xfId="1" applyNumberFormat="1" applyFont="1" applyFill="1" applyBorder="1" applyAlignment="1">
      <alignment vertical="top" wrapText="1"/>
    </xf>
    <xf numFmtId="166" fontId="0" fillId="0" borderId="0" xfId="0" applyNumberFormat="1"/>
    <xf numFmtId="164" fontId="0" fillId="0" borderId="1" xfId="1" applyNumberFormat="1" applyFont="1" applyFill="1" applyBorder="1"/>
    <xf numFmtId="170" fontId="0" fillId="3" borderId="1" xfId="1" applyNumberFormat="1" applyFont="1" applyFill="1" applyBorder="1"/>
    <xf numFmtId="170" fontId="2" fillId="3" borderId="1" xfId="1" applyNumberFormat="1" applyFont="1" applyFill="1" applyBorder="1"/>
    <xf numFmtId="0" fontId="0" fillId="9" borderId="13" xfId="0" applyFill="1" applyBorder="1" applyAlignment="1">
      <alignment horizontal="center" vertical="center" wrapText="1"/>
    </xf>
    <xf numFmtId="0" fontId="0" fillId="9" borderId="1" xfId="0" applyFill="1" applyBorder="1" applyAlignment="1">
      <alignment wrapText="1"/>
    </xf>
    <xf numFmtId="164" fontId="0" fillId="9" borderId="1" xfId="1" applyNumberFormat="1" applyFont="1" applyFill="1" applyBorder="1" applyAlignment="1">
      <alignment wrapText="1"/>
    </xf>
    <xf numFmtId="165" fontId="0" fillId="9" borderId="1" xfId="2" applyNumberFormat="1" applyFont="1" applyFill="1" applyBorder="1" applyAlignment="1">
      <alignment wrapText="1"/>
    </xf>
    <xf numFmtId="169" fontId="0" fillId="0" borderId="1" xfId="1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3" fontId="2" fillId="0" borderId="0" xfId="1" applyNumberFormat="1" applyFont="1" applyFill="1" applyAlignment="1">
      <alignment wrapText="1"/>
    </xf>
    <xf numFmtId="0" fontId="0" fillId="9" borderId="1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 vertical="top" wrapText="1"/>
    </xf>
    <xf numFmtId="0" fontId="0" fillId="9" borderId="11" xfId="0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wrapText="1"/>
    </xf>
    <xf numFmtId="0" fontId="3" fillId="0" borderId="15" xfId="0" applyFont="1" applyBorder="1" applyAlignment="1">
      <alignment wrapText="1"/>
    </xf>
    <xf numFmtId="166" fontId="0" fillId="0" borderId="1" xfId="0" applyNumberFormat="1" applyBorder="1" applyAlignment="1">
      <alignment wrapText="1"/>
    </xf>
    <xf numFmtId="166" fontId="3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left"/>
    </xf>
    <xf numFmtId="166" fontId="0" fillId="0" borderId="1" xfId="0" applyNumberFormat="1" applyBorder="1"/>
    <xf numFmtId="0" fontId="0" fillId="0" borderId="4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164" fontId="0" fillId="0" borderId="7" xfId="1" applyNumberFormat="1" applyFont="1" applyFill="1" applyBorder="1" applyAlignment="1">
      <alignment wrapText="1"/>
    </xf>
    <xf numFmtId="0" fontId="0" fillId="0" borderId="4" xfId="0" applyBorder="1"/>
    <xf numFmtId="164" fontId="2" fillId="0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0" fontId="0" fillId="9" borderId="15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left"/>
    </xf>
    <xf numFmtId="166" fontId="0" fillId="9" borderId="1" xfId="0" applyNumberFormat="1" applyFill="1" applyBorder="1"/>
    <xf numFmtId="164" fontId="0" fillId="9" borderId="1" xfId="1" applyNumberFormat="1" applyFont="1" applyFill="1" applyBorder="1"/>
    <xf numFmtId="0" fontId="0" fillId="9" borderId="8" xfId="0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wrapText="1"/>
    </xf>
    <xf numFmtId="0" fontId="0" fillId="9" borderId="10" xfId="0" applyFill="1" applyBorder="1" applyAlignment="1">
      <alignment horizontal="center" vertical="center" wrapText="1"/>
    </xf>
    <xf numFmtId="49" fontId="0" fillId="9" borderId="1" xfId="0" applyNumberFormat="1" applyFill="1" applyBorder="1" applyAlignment="1">
      <alignment wrapText="1"/>
    </xf>
    <xf numFmtId="171" fontId="0" fillId="0" borderId="0" xfId="0" applyNumberFormat="1"/>
    <xf numFmtId="0" fontId="6" fillId="0" borderId="0" xfId="0" applyFont="1" applyAlignment="1">
      <alignment wrapText="1"/>
    </xf>
    <xf numFmtId="165" fontId="2" fillId="0" borderId="1" xfId="2" applyNumberFormat="1" applyFont="1" applyFill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2" fontId="0" fillId="0" borderId="1" xfId="1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9" borderId="1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10" borderId="2" xfId="0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4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opLeftCell="A14" zoomScaleNormal="100" zoomScaleSheetLayoutView="100" workbookViewId="0">
      <selection activeCell="C19" sqref="C19"/>
    </sheetView>
  </sheetViews>
  <sheetFormatPr defaultRowHeight="14" x14ac:dyDescent="0.3"/>
  <cols>
    <col min="1" max="1" width="13.58203125" style="61" customWidth="1"/>
    <col min="2" max="2" width="26.75" style="2" customWidth="1"/>
    <col min="3" max="3" width="34.83203125" style="2" customWidth="1"/>
    <col min="4" max="4" width="14.25" style="59" customWidth="1"/>
    <col min="5" max="7" width="11.33203125" style="59" customWidth="1"/>
    <col min="8" max="8" width="17.25" style="59" customWidth="1"/>
    <col min="9" max="9" width="18.83203125" style="60" customWidth="1"/>
    <col min="10" max="10" width="31.83203125" customWidth="1"/>
  </cols>
  <sheetData>
    <row r="1" spans="1:10" ht="31.75" customHeight="1" x14ac:dyDescent="0.3">
      <c r="B1" s="138" t="s">
        <v>0</v>
      </c>
      <c r="C1" s="139"/>
      <c r="D1" s="139"/>
      <c r="E1" s="139"/>
      <c r="F1" s="139"/>
      <c r="G1" s="139"/>
      <c r="H1" s="139"/>
      <c r="I1" s="139"/>
    </row>
    <row r="2" spans="1:10" s="1" customFormat="1" ht="42" x14ac:dyDescent="0.3">
      <c r="A2" s="62" t="s">
        <v>1</v>
      </c>
      <c r="B2" s="62" t="s">
        <v>2</v>
      </c>
      <c r="C2" s="63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5" t="s">
        <v>9</v>
      </c>
    </row>
    <row r="3" spans="1:10" s="1" customFormat="1" ht="28" x14ac:dyDescent="0.3">
      <c r="A3" s="127">
        <v>2</v>
      </c>
      <c r="B3" s="6" t="s">
        <v>10</v>
      </c>
      <c r="C3" s="6" t="s">
        <v>11</v>
      </c>
      <c r="D3" s="134">
        <v>0.33</v>
      </c>
      <c r="E3" s="7">
        <v>1</v>
      </c>
      <c r="F3" s="134">
        <f t="shared" ref="F3:F13" si="0">D3*E3</f>
        <v>0.33</v>
      </c>
      <c r="G3" s="7">
        <v>360</v>
      </c>
      <c r="H3" s="7">
        <f t="shared" ref="H3:H19" si="1">F3*G3</f>
        <v>118.80000000000001</v>
      </c>
      <c r="I3" s="8">
        <f>H3*300</f>
        <v>35640</v>
      </c>
    </row>
    <row r="4" spans="1:10" s="1" customFormat="1" ht="28" x14ac:dyDescent="0.3">
      <c r="A4" s="131"/>
      <c r="B4" s="6" t="s">
        <v>12</v>
      </c>
      <c r="C4" s="6" t="s">
        <v>13</v>
      </c>
      <c r="D4" s="134">
        <v>0.33</v>
      </c>
      <c r="E4" s="7">
        <v>1</v>
      </c>
      <c r="F4" s="134">
        <f t="shared" si="0"/>
        <v>0.33</v>
      </c>
      <c r="G4" s="7">
        <v>450</v>
      </c>
      <c r="H4" s="7">
        <f t="shared" si="1"/>
        <v>148.5</v>
      </c>
      <c r="I4" s="8">
        <f t="shared" ref="I4:I32" si="2">H4*300</f>
        <v>44550</v>
      </c>
    </row>
    <row r="5" spans="1:10" s="1" customFormat="1" ht="28" x14ac:dyDescent="0.3">
      <c r="A5" s="131"/>
      <c r="B5" s="6" t="s">
        <v>10</v>
      </c>
      <c r="C5" s="6" t="s">
        <v>14</v>
      </c>
      <c r="D5" s="7">
        <v>2</v>
      </c>
      <c r="E5" s="7">
        <v>1</v>
      </c>
      <c r="F5" s="134">
        <f t="shared" si="0"/>
        <v>2</v>
      </c>
      <c r="G5" s="7">
        <v>2700</v>
      </c>
      <c r="H5" s="7">
        <f t="shared" si="1"/>
        <v>5400</v>
      </c>
      <c r="I5" s="8">
        <f t="shared" si="2"/>
        <v>1620000</v>
      </c>
    </row>
    <row r="6" spans="1:10" ht="28" x14ac:dyDescent="0.3">
      <c r="A6" s="131"/>
      <c r="B6" s="6" t="s">
        <v>12</v>
      </c>
      <c r="C6" s="6" t="s">
        <v>15</v>
      </c>
      <c r="D6" s="134">
        <v>0.66</v>
      </c>
      <c r="E6" s="7">
        <v>1</v>
      </c>
      <c r="F6" s="134">
        <f t="shared" si="0"/>
        <v>0.66</v>
      </c>
      <c r="G6" s="7">
        <v>450</v>
      </c>
      <c r="H6" s="7">
        <f t="shared" si="1"/>
        <v>297</v>
      </c>
      <c r="I6" s="8">
        <f t="shared" si="2"/>
        <v>89100</v>
      </c>
    </row>
    <row r="7" spans="1:10" ht="28" x14ac:dyDescent="0.3">
      <c r="A7" s="131"/>
      <c r="B7" s="6" t="s">
        <v>12</v>
      </c>
      <c r="C7" s="6" t="s">
        <v>16</v>
      </c>
      <c r="D7" s="134">
        <v>0.66</v>
      </c>
      <c r="E7" s="7">
        <v>1</v>
      </c>
      <c r="F7" s="134">
        <f t="shared" si="0"/>
        <v>0.66</v>
      </c>
      <c r="G7" s="7">
        <v>450</v>
      </c>
      <c r="H7" s="7">
        <f t="shared" si="1"/>
        <v>297</v>
      </c>
      <c r="I7" s="8">
        <f t="shared" si="2"/>
        <v>89100</v>
      </c>
    </row>
    <row r="8" spans="1:10" ht="28" x14ac:dyDescent="0.3">
      <c r="A8" s="131"/>
      <c r="B8" s="10" t="s">
        <v>17</v>
      </c>
      <c r="C8" s="6" t="s">
        <v>18</v>
      </c>
      <c r="D8" s="134">
        <v>1.33</v>
      </c>
      <c r="E8" s="7">
        <v>1</v>
      </c>
      <c r="F8" s="134">
        <f t="shared" si="0"/>
        <v>1.33</v>
      </c>
      <c r="G8" s="7">
        <v>2700</v>
      </c>
      <c r="H8" s="7">
        <f t="shared" si="1"/>
        <v>3591</v>
      </c>
      <c r="I8" s="8">
        <f t="shared" si="2"/>
        <v>1077300</v>
      </c>
    </row>
    <row r="9" spans="1:10" ht="28" x14ac:dyDescent="0.3">
      <c r="A9" s="131"/>
      <c r="B9" s="10" t="s">
        <v>17</v>
      </c>
      <c r="C9" s="6" t="s">
        <v>19</v>
      </c>
      <c r="D9" s="134">
        <v>2.33</v>
      </c>
      <c r="E9" s="7">
        <v>1</v>
      </c>
      <c r="F9" s="134">
        <f>D9*E9</f>
        <v>2.33</v>
      </c>
      <c r="G9" s="7">
        <v>2700</v>
      </c>
      <c r="H9" s="7">
        <f t="shared" si="1"/>
        <v>6291</v>
      </c>
      <c r="I9" s="8">
        <f t="shared" si="2"/>
        <v>1887300</v>
      </c>
    </row>
    <row r="10" spans="1:10" ht="28" x14ac:dyDescent="0.3">
      <c r="A10" s="131"/>
      <c r="B10" s="10" t="s">
        <v>20</v>
      </c>
      <c r="C10" s="6" t="s">
        <v>21</v>
      </c>
      <c r="D10" s="134">
        <v>1.33</v>
      </c>
      <c r="E10" s="7">
        <v>1</v>
      </c>
      <c r="F10" s="134">
        <f t="shared" ref="F10" si="3">D10*E10</f>
        <v>1.33</v>
      </c>
      <c r="G10" s="7">
        <v>2700</v>
      </c>
      <c r="H10" s="7">
        <f t="shared" si="1"/>
        <v>3591</v>
      </c>
      <c r="I10" s="8">
        <f t="shared" si="2"/>
        <v>1077300</v>
      </c>
    </row>
    <row r="11" spans="1:10" ht="28" x14ac:dyDescent="0.3">
      <c r="A11" s="131"/>
      <c r="B11" s="10" t="s">
        <v>22</v>
      </c>
      <c r="C11" s="6" t="s">
        <v>23</v>
      </c>
      <c r="D11" s="7">
        <v>1</v>
      </c>
      <c r="E11" s="7">
        <v>1</v>
      </c>
      <c r="F11" s="7">
        <f>D11*E11</f>
        <v>1</v>
      </c>
      <c r="G11" s="7">
        <v>2700</v>
      </c>
      <c r="H11" s="7">
        <f t="shared" si="1"/>
        <v>2700</v>
      </c>
      <c r="I11" s="8">
        <f t="shared" si="2"/>
        <v>810000</v>
      </c>
    </row>
    <row r="12" spans="1:10" ht="28" x14ac:dyDescent="0.3">
      <c r="A12" s="131"/>
      <c r="B12" s="10" t="s">
        <v>24</v>
      </c>
      <c r="C12" s="6" t="s">
        <v>25</v>
      </c>
      <c r="D12" s="7">
        <v>2</v>
      </c>
      <c r="E12" s="7">
        <v>1</v>
      </c>
      <c r="F12" s="7">
        <f>D12*E12</f>
        <v>2</v>
      </c>
      <c r="G12" s="7">
        <v>3580</v>
      </c>
      <c r="H12" s="7">
        <f t="shared" si="1"/>
        <v>7160</v>
      </c>
      <c r="I12" s="8">
        <f t="shared" si="2"/>
        <v>2148000</v>
      </c>
    </row>
    <row r="13" spans="1:10" ht="42" x14ac:dyDescent="0.3">
      <c r="A13" s="131"/>
      <c r="B13" s="10" t="s">
        <v>252</v>
      </c>
      <c r="C13" s="6" t="s">
        <v>26</v>
      </c>
      <c r="D13" s="134">
        <v>1.33</v>
      </c>
      <c r="E13" s="7">
        <v>1</v>
      </c>
      <c r="F13" s="134">
        <f t="shared" si="0"/>
        <v>1.33</v>
      </c>
      <c r="G13" s="7">
        <v>14000</v>
      </c>
      <c r="H13" s="7">
        <f t="shared" si="1"/>
        <v>18620</v>
      </c>
      <c r="I13" s="8">
        <f t="shared" si="2"/>
        <v>5586000</v>
      </c>
    </row>
    <row r="14" spans="1:10" ht="56" x14ac:dyDescent="0.3">
      <c r="A14" s="132"/>
      <c r="B14" s="10" t="s">
        <v>252</v>
      </c>
      <c r="C14" s="6" t="s">
        <v>27</v>
      </c>
      <c r="D14" s="134">
        <v>0.66</v>
      </c>
      <c r="E14" s="7">
        <v>1</v>
      </c>
      <c r="F14" s="134">
        <f>D14*E14</f>
        <v>0.66</v>
      </c>
      <c r="G14" s="7">
        <v>89800</v>
      </c>
      <c r="H14" s="7">
        <f>F14*G14</f>
        <v>59268</v>
      </c>
      <c r="I14" s="8">
        <f>H14*300</f>
        <v>17780400</v>
      </c>
      <c r="J14" s="125"/>
    </row>
    <row r="15" spans="1:10" ht="28" x14ac:dyDescent="0.3">
      <c r="A15" s="131"/>
      <c r="B15" s="10" t="s">
        <v>253</v>
      </c>
      <c r="C15" s="6" t="s">
        <v>28</v>
      </c>
      <c r="D15" s="134">
        <v>2.33</v>
      </c>
      <c r="E15" s="7">
        <v>1</v>
      </c>
      <c r="F15" s="134">
        <f>D15*E15</f>
        <v>2.33</v>
      </c>
      <c r="G15" s="7">
        <v>7000</v>
      </c>
      <c r="H15" s="7">
        <f t="shared" si="1"/>
        <v>16310</v>
      </c>
      <c r="I15" s="8">
        <f t="shared" si="2"/>
        <v>4893000</v>
      </c>
    </row>
    <row r="16" spans="1:10" ht="28" x14ac:dyDescent="0.3">
      <c r="A16" s="131"/>
      <c r="B16" s="10" t="s">
        <v>252</v>
      </c>
      <c r="C16" s="6" t="s">
        <v>251</v>
      </c>
      <c r="D16" s="134">
        <v>1.33</v>
      </c>
      <c r="E16" s="7">
        <v>1</v>
      </c>
      <c r="F16" s="134">
        <f>D16*E16</f>
        <v>1.33</v>
      </c>
      <c r="G16" s="7">
        <v>10000</v>
      </c>
      <c r="H16" s="7">
        <f t="shared" si="1"/>
        <v>13300</v>
      </c>
      <c r="I16" s="8">
        <f t="shared" si="2"/>
        <v>3990000</v>
      </c>
    </row>
    <row r="17" spans="1:10" ht="28" x14ac:dyDescent="0.3">
      <c r="A17" s="131"/>
      <c r="B17" s="10" t="s">
        <v>252</v>
      </c>
      <c r="C17" s="6" t="s">
        <v>29</v>
      </c>
      <c r="D17" s="134">
        <v>1.33</v>
      </c>
      <c r="E17" s="7">
        <v>1</v>
      </c>
      <c r="F17" s="134">
        <f t="shared" ref="F17" si="4">D17*E17</f>
        <v>1.33</v>
      </c>
      <c r="G17" s="7">
        <v>90000</v>
      </c>
      <c r="H17" s="7">
        <f t="shared" si="1"/>
        <v>119700</v>
      </c>
      <c r="I17" s="8">
        <f t="shared" si="2"/>
        <v>35910000</v>
      </c>
    </row>
    <row r="18" spans="1:10" ht="28" x14ac:dyDescent="0.3">
      <c r="A18" s="131"/>
      <c r="B18" s="10" t="s">
        <v>253</v>
      </c>
      <c r="C18" s="6" t="s">
        <v>30</v>
      </c>
      <c r="D18" s="7">
        <v>1</v>
      </c>
      <c r="E18" s="7">
        <v>1</v>
      </c>
      <c r="F18" s="7">
        <f>D18*E18</f>
        <v>1</v>
      </c>
      <c r="G18" s="7">
        <v>40000</v>
      </c>
      <c r="H18" s="7">
        <f t="shared" si="1"/>
        <v>40000</v>
      </c>
      <c r="I18" s="8">
        <f t="shared" si="2"/>
        <v>12000000</v>
      </c>
    </row>
    <row r="19" spans="1:10" ht="56" x14ac:dyDescent="0.3">
      <c r="A19" s="131"/>
      <c r="B19" s="6" t="s">
        <v>31</v>
      </c>
      <c r="C19" s="6" t="s">
        <v>32</v>
      </c>
      <c r="D19" s="7">
        <v>0</v>
      </c>
      <c r="E19" s="7">
        <v>0</v>
      </c>
      <c r="F19" s="7">
        <f t="shared" ref="F19:F27" si="5">D19*E19</f>
        <v>0</v>
      </c>
      <c r="G19" s="7">
        <v>250</v>
      </c>
      <c r="H19" s="7">
        <f t="shared" si="1"/>
        <v>0</v>
      </c>
      <c r="I19" s="8">
        <f t="shared" si="2"/>
        <v>0</v>
      </c>
    </row>
    <row r="20" spans="1:10" x14ac:dyDescent="0.3">
      <c r="A20" s="131"/>
      <c r="B20" s="6" t="s">
        <v>33</v>
      </c>
      <c r="C20" s="6" t="s">
        <v>34</v>
      </c>
      <c r="D20" s="7">
        <v>164</v>
      </c>
      <c r="E20" s="7">
        <v>6</v>
      </c>
      <c r="F20" s="7">
        <v>982</v>
      </c>
      <c r="G20" s="7">
        <v>313</v>
      </c>
      <c r="H20" s="7">
        <f>F20*G20</f>
        <v>307366</v>
      </c>
      <c r="I20" s="8">
        <f t="shared" si="2"/>
        <v>92209800</v>
      </c>
      <c r="J20" s="125"/>
    </row>
    <row r="21" spans="1:10" x14ac:dyDescent="0.3">
      <c r="A21" s="131"/>
      <c r="B21" s="6" t="s">
        <v>33</v>
      </c>
      <c r="C21" s="6" t="s">
        <v>35</v>
      </c>
      <c r="D21" s="7">
        <v>15</v>
      </c>
      <c r="E21" s="7">
        <v>1</v>
      </c>
      <c r="F21" s="7">
        <f>D21*E21</f>
        <v>15</v>
      </c>
      <c r="G21" s="7">
        <v>400</v>
      </c>
      <c r="H21" s="7">
        <f>F21*G21</f>
        <v>6000</v>
      </c>
      <c r="I21" s="8">
        <f t="shared" si="2"/>
        <v>1800000</v>
      </c>
    </row>
    <row r="22" spans="1:10" ht="42" x14ac:dyDescent="0.3">
      <c r="A22" s="131"/>
      <c r="B22" s="77">
        <v>50.74</v>
      </c>
      <c r="C22" s="6" t="s">
        <v>36</v>
      </c>
      <c r="D22" s="7">
        <v>67</v>
      </c>
      <c r="E22" s="7">
        <v>3</v>
      </c>
      <c r="F22" s="7">
        <f t="shared" si="5"/>
        <v>201</v>
      </c>
      <c r="G22" s="7">
        <v>1</v>
      </c>
      <c r="H22" s="7">
        <f t="shared" ref="H22:H32" si="6">F22*G22</f>
        <v>201</v>
      </c>
      <c r="I22" s="8">
        <f t="shared" si="2"/>
        <v>60300</v>
      </c>
    </row>
    <row r="23" spans="1:10" x14ac:dyDescent="0.3">
      <c r="A23" s="131"/>
      <c r="B23" s="6" t="s">
        <v>37</v>
      </c>
      <c r="C23" s="6" t="s">
        <v>38</v>
      </c>
      <c r="D23" s="7">
        <v>8</v>
      </c>
      <c r="E23" s="7">
        <v>1</v>
      </c>
      <c r="F23" s="7">
        <f t="shared" si="5"/>
        <v>8</v>
      </c>
      <c r="G23" s="7">
        <v>540</v>
      </c>
      <c r="H23" s="7">
        <f t="shared" si="6"/>
        <v>4320</v>
      </c>
      <c r="I23" s="8">
        <f t="shared" si="2"/>
        <v>1296000</v>
      </c>
    </row>
    <row r="24" spans="1:10" x14ac:dyDescent="0.3">
      <c r="A24" s="131"/>
      <c r="B24" s="6" t="s">
        <v>39</v>
      </c>
      <c r="C24" s="6" t="s">
        <v>40</v>
      </c>
      <c r="D24" s="7">
        <v>2</v>
      </c>
      <c r="E24" s="7">
        <v>1</v>
      </c>
      <c r="F24" s="7">
        <f t="shared" si="5"/>
        <v>2</v>
      </c>
      <c r="G24" s="7">
        <v>240</v>
      </c>
      <c r="H24" s="7">
        <f>F24*G24</f>
        <v>480</v>
      </c>
      <c r="I24" s="8">
        <f t="shared" si="2"/>
        <v>144000</v>
      </c>
      <c r="J24" s="125"/>
    </row>
    <row r="25" spans="1:10" ht="42" x14ac:dyDescent="0.3">
      <c r="A25" s="131"/>
      <c r="B25" s="6" t="s">
        <v>227</v>
      </c>
      <c r="C25" s="6" t="s">
        <v>42</v>
      </c>
      <c r="D25" s="7">
        <v>150</v>
      </c>
      <c r="E25" s="7">
        <v>5</v>
      </c>
      <c r="F25" s="7">
        <f t="shared" si="5"/>
        <v>750</v>
      </c>
      <c r="G25" s="7">
        <v>168</v>
      </c>
      <c r="H25" s="7">
        <f t="shared" si="6"/>
        <v>126000</v>
      </c>
      <c r="I25" s="8">
        <f t="shared" si="2"/>
        <v>37800000</v>
      </c>
    </row>
    <row r="26" spans="1:10" ht="28" x14ac:dyDescent="0.3">
      <c r="A26" s="131"/>
      <c r="B26" s="6" t="s">
        <v>228</v>
      </c>
      <c r="C26" s="6" t="s">
        <v>43</v>
      </c>
      <c r="D26" s="7">
        <v>28</v>
      </c>
      <c r="E26" s="7">
        <v>1</v>
      </c>
      <c r="F26" s="7">
        <f t="shared" si="5"/>
        <v>28</v>
      </c>
      <c r="G26" s="7">
        <v>60</v>
      </c>
      <c r="H26" s="7">
        <f t="shared" si="6"/>
        <v>1680</v>
      </c>
      <c r="I26" s="8">
        <f t="shared" si="2"/>
        <v>504000</v>
      </c>
    </row>
    <row r="27" spans="1:10" ht="70" x14ac:dyDescent="0.3">
      <c r="A27" s="131"/>
      <c r="B27" s="6" t="s">
        <v>229</v>
      </c>
      <c r="C27" s="6" t="s">
        <v>230</v>
      </c>
      <c r="D27" s="7">
        <v>68</v>
      </c>
      <c r="E27" s="7">
        <v>2</v>
      </c>
      <c r="F27" s="7">
        <f t="shared" si="5"/>
        <v>136</v>
      </c>
      <c r="G27" s="7">
        <v>29</v>
      </c>
      <c r="H27" s="7">
        <f t="shared" si="6"/>
        <v>3944</v>
      </c>
      <c r="I27" s="8">
        <f t="shared" si="2"/>
        <v>1183200</v>
      </c>
    </row>
    <row r="28" spans="1:10" ht="84" x14ac:dyDescent="0.3">
      <c r="A28" s="131"/>
      <c r="B28" s="78" t="s">
        <v>229</v>
      </c>
      <c r="C28" s="6" t="s">
        <v>231</v>
      </c>
      <c r="D28" s="7">
        <v>25</v>
      </c>
      <c r="E28" s="7">
        <v>1</v>
      </c>
      <c r="F28" s="7">
        <f>D28*E28</f>
        <v>25</v>
      </c>
      <c r="G28" s="7">
        <v>29</v>
      </c>
      <c r="H28" s="7">
        <f t="shared" si="6"/>
        <v>725</v>
      </c>
      <c r="I28" s="8">
        <f t="shared" si="2"/>
        <v>217500</v>
      </c>
    </row>
    <row r="29" spans="1:10" ht="56" x14ac:dyDescent="0.3">
      <c r="A29" s="131"/>
      <c r="B29" s="6" t="s">
        <v>232</v>
      </c>
      <c r="C29" s="78" t="s">
        <v>233</v>
      </c>
      <c r="D29" s="7">
        <v>31</v>
      </c>
      <c r="E29" s="7">
        <v>0.2</v>
      </c>
      <c r="F29" s="7">
        <v>5</v>
      </c>
      <c r="G29" s="7">
        <v>29</v>
      </c>
      <c r="H29" s="7">
        <f t="shared" si="6"/>
        <v>145</v>
      </c>
      <c r="I29" s="8">
        <f t="shared" si="2"/>
        <v>43500</v>
      </c>
    </row>
    <row r="30" spans="1:10" ht="56" x14ac:dyDescent="0.3">
      <c r="A30" s="131"/>
      <c r="B30" s="78" t="s">
        <v>44</v>
      </c>
      <c r="C30" s="78" t="s">
        <v>45</v>
      </c>
      <c r="D30" s="85">
        <v>31</v>
      </c>
      <c r="E30" s="85">
        <v>0.2</v>
      </c>
      <c r="F30" s="85">
        <f>D30*E30</f>
        <v>6.2</v>
      </c>
      <c r="G30" s="85">
        <v>100</v>
      </c>
      <c r="H30" s="85">
        <f t="shared" si="6"/>
        <v>620</v>
      </c>
      <c r="I30" s="8">
        <f t="shared" si="2"/>
        <v>186000</v>
      </c>
    </row>
    <row r="31" spans="1:10" ht="28" x14ac:dyDescent="0.3">
      <c r="A31" s="131"/>
      <c r="B31" s="78" t="s">
        <v>46</v>
      </c>
      <c r="C31" s="78" t="s">
        <v>47</v>
      </c>
      <c r="D31" s="85">
        <v>119</v>
      </c>
      <c r="E31" s="85">
        <v>1</v>
      </c>
      <c r="F31" s="85">
        <f>D31*E31</f>
        <v>119</v>
      </c>
      <c r="G31" s="85">
        <v>4</v>
      </c>
      <c r="H31" s="85">
        <f t="shared" si="6"/>
        <v>476</v>
      </c>
      <c r="I31" s="8">
        <f t="shared" si="2"/>
        <v>142800</v>
      </c>
    </row>
    <row r="32" spans="1:10" ht="42" x14ac:dyDescent="0.3">
      <c r="A32" s="128"/>
      <c r="B32" s="78" t="s">
        <v>48</v>
      </c>
      <c r="C32" s="78" t="s">
        <v>49</v>
      </c>
      <c r="D32" s="85">
        <v>0</v>
      </c>
      <c r="E32" s="85">
        <v>0</v>
      </c>
      <c r="F32" s="85">
        <f>D32*E32</f>
        <v>0</v>
      </c>
      <c r="G32" s="85">
        <v>2000</v>
      </c>
      <c r="H32" s="85">
        <f t="shared" si="6"/>
        <v>0</v>
      </c>
      <c r="I32" s="8">
        <f t="shared" si="2"/>
        <v>0</v>
      </c>
    </row>
    <row r="33" spans="1:9" x14ac:dyDescent="0.3">
      <c r="A33" s="90"/>
      <c r="B33" s="91"/>
      <c r="C33" s="91"/>
      <c r="D33" s="92"/>
      <c r="E33" s="92"/>
      <c r="F33" s="92"/>
      <c r="G33" s="92"/>
      <c r="H33" s="92"/>
      <c r="I33" s="93"/>
    </row>
    <row r="34" spans="1:9" x14ac:dyDescent="0.3">
      <c r="A34" s="127">
        <v>3</v>
      </c>
      <c r="B34" s="6" t="s">
        <v>50</v>
      </c>
      <c r="C34" s="6" t="s">
        <v>51</v>
      </c>
      <c r="D34" s="134">
        <v>2.66</v>
      </c>
      <c r="E34" s="7">
        <v>1</v>
      </c>
      <c r="F34" s="134">
        <f>D34*E34</f>
        <v>2.66</v>
      </c>
      <c r="G34" s="7">
        <v>200</v>
      </c>
      <c r="H34" s="7">
        <f>F34*G34</f>
        <v>532</v>
      </c>
      <c r="I34" s="8">
        <f>H34*300</f>
        <v>159600</v>
      </c>
    </row>
    <row r="35" spans="1:9" x14ac:dyDescent="0.3">
      <c r="A35" s="131"/>
      <c r="B35" s="10">
        <v>50.75</v>
      </c>
      <c r="C35" s="6" t="s">
        <v>52</v>
      </c>
      <c r="D35" s="7">
        <v>94</v>
      </c>
      <c r="E35" s="7">
        <v>0.5</v>
      </c>
      <c r="F35" s="7">
        <f>D35*E35</f>
        <v>47</v>
      </c>
      <c r="G35" s="7">
        <v>5</v>
      </c>
      <c r="H35" s="7">
        <f>F35*G35</f>
        <v>235</v>
      </c>
      <c r="I35" s="8">
        <f t="shared" ref="I35:I36" si="7">H35*300</f>
        <v>70500</v>
      </c>
    </row>
    <row r="36" spans="1:9" x14ac:dyDescent="0.3">
      <c r="A36" s="128"/>
      <c r="B36" s="10">
        <v>50.82</v>
      </c>
      <c r="C36" s="6" t="s">
        <v>53</v>
      </c>
      <c r="D36" s="7">
        <v>5</v>
      </c>
      <c r="E36" s="7">
        <v>1</v>
      </c>
      <c r="F36" s="7">
        <f>D36*E36</f>
        <v>5</v>
      </c>
      <c r="G36" s="7">
        <v>680</v>
      </c>
      <c r="H36" s="7">
        <f>F36*G36</f>
        <v>3400</v>
      </c>
      <c r="I36" s="8">
        <f t="shared" si="7"/>
        <v>1020000</v>
      </c>
    </row>
    <row r="37" spans="1:9" x14ac:dyDescent="0.3">
      <c r="A37" s="90"/>
      <c r="B37" s="91"/>
      <c r="C37" s="91"/>
      <c r="D37" s="92"/>
      <c r="E37" s="92"/>
      <c r="F37" s="92"/>
      <c r="G37" s="92"/>
      <c r="H37" s="92"/>
      <c r="I37" s="93"/>
    </row>
    <row r="38" spans="1:9" x14ac:dyDescent="0.3">
      <c r="A38" s="127">
        <v>4</v>
      </c>
      <c r="B38" s="6" t="s">
        <v>54</v>
      </c>
      <c r="C38" s="6" t="s">
        <v>55</v>
      </c>
      <c r="D38" s="7">
        <v>60</v>
      </c>
      <c r="E38" s="7">
        <v>1</v>
      </c>
      <c r="F38" s="7">
        <f>D38*E38</f>
        <v>60</v>
      </c>
      <c r="G38" s="7">
        <v>1</v>
      </c>
      <c r="H38" s="7">
        <f t="shared" ref="H38:H66" si="8">F38*G38</f>
        <v>60</v>
      </c>
      <c r="I38" s="8">
        <f>H38*300</f>
        <v>18000</v>
      </c>
    </row>
    <row r="39" spans="1:9" ht="42" x14ac:dyDescent="0.3">
      <c r="A39" s="131"/>
      <c r="B39" s="77">
        <v>50.76</v>
      </c>
      <c r="C39" s="6" t="s">
        <v>56</v>
      </c>
      <c r="D39" s="7">
        <v>0</v>
      </c>
      <c r="E39" s="7">
        <v>0</v>
      </c>
      <c r="F39" s="7">
        <f t="shared" ref="F39:F67" si="9">D39*E39</f>
        <v>0</v>
      </c>
      <c r="G39" s="7">
        <v>33</v>
      </c>
      <c r="H39" s="7">
        <f t="shared" si="8"/>
        <v>0</v>
      </c>
      <c r="I39" s="8">
        <f t="shared" ref="I39:I51" si="10">H39*300</f>
        <v>0</v>
      </c>
    </row>
    <row r="40" spans="1:9" x14ac:dyDescent="0.3">
      <c r="A40" s="131"/>
      <c r="B40" s="6" t="s">
        <v>57</v>
      </c>
      <c r="C40" s="6" t="s">
        <v>58</v>
      </c>
      <c r="D40" s="7">
        <v>54</v>
      </c>
      <c r="E40" s="7">
        <v>1</v>
      </c>
      <c r="F40" s="7">
        <f t="shared" si="9"/>
        <v>54</v>
      </c>
      <c r="G40" s="7">
        <v>900</v>
      </c>
      <c r="H40" s="7">
        <f t="shared" si="8"/>
        <v>48600</v>
      </c>
      <c r="I40" s="8">
        <f t="shared" si="10"/>
        <v>14580000</v>
      </c>
    </row>
    <row r="41" spans="1:9" ht="28" x14ac:dyDescent="0.3">
      <c r="A41" s="131"/>
      <c r="B41" s="6" t="s">
        <v>57</v>
      </c>
      <c r="C41" s="6" t="s">
        <v>59</v>
      </c>
      <c r="D41" s="7">
        <v>25</v>
      </c>
      <c r="E41" s="7">
        <v>1</v>
      </c>
      <c r="F41" s="7">
        <f t="shared" si="9"/>
        <v>25</v>
      </c>
      <c r="G41" s="7">
        <v>225</v>
      </c>
      <c r="H41" s="7">
        <f t="shared" si="8"/>
        <v>5625</v>
      </c>
      <c r="I41" s="8">
        <f t="shared" si="10"/>
        <v>1687500</v>
      </c>
    </row>
    <row r="42" spans="1:9" x14ac:dyDescent="0.3">
      <c r="A42" s="131"/>
      <c r="B42" s="6" t="s">
        <v>236</v>
      </c>
      <c r="C42" s="6" t="s">
        <v>237</v>
      </c>
      <c r="D42" s="7">
        <v>0</v>
      </c>
      <c r="E42" s="7">
        <v>0</v>
      </c>
      <c r="F42" s="7"/>
      <c r="G42" s="7">
        <v>900</v>
      </c>
      <c r="H42" s="7">
        <f>F42*G42</f>
        <v>0</v>
      </c>
      <c r="I42" s="8">
        <f t="shared" si="10"/>
        <v>0</v>
      </c>
    </row>
    <row r="43" spans="1:9" x14ac:dyDescent="0.3">
      <c r="A43" s="131"/>
      <c r="B43" s="6" t="s">
        <v>60</v>
      </c>
      <c r="C43" s="6" t="s">
        <v>61</v>
      </c>
      <c r="D43" s="7">
        <v>94</v>
      </c>
      <c r="E43" s="7">
        <v>5.9</v>
      </c>
      <c r="F43" s="7">
        <f>D43*E43</f>
        <v>554.6</v>
      </c>
      <c r="G43" s="79">
        <v>5.76</v>
      </c>
      <c r="H43" s="7">
        <f t="shared" si="8"/>
        <v>3194.4960000000001</v>
      </c>
      <c r="I43" s="8">
        <f t="shared" si="10"/>
        <v>958348.80000000005</v>
      </c>
    </row>
    <row r="44" spans="1:9" x14ac:dyDescent="0.3">
      <c r="A44" s="131"/>
      <c r="B44" s="6" t="s">
        <v>60</v>
      </c>
      <c r="C44" s="6" t="s">
        <v>238</v>
      </c>
      <c r="D44" s="7">
        <v>94</v>
      </c>
      <c r="E44" s="7">
        <v>0.5</v>
      </c>
      <c r="F44" s="7">
        <f>D44*E44</f>
        <v>47</v>
      </c>
      <c r="G44" s="79">
        <v>8</v>
      </c>
      <c r="H44" s="7">
        <f t="shared" si="8"/>
        <v>376</v>
      </c>
      <c r="I44" s="8">
        <f t="shared" si="10"/>
        <v>112800</v>
      </c>
    </row>
    <row r="45" spans="1:9" ht="42" x14ac:dyDescent="0.3">
      <c r="A45" s="131"/>
      <c r="B45" s="6" t="s">
        <v>62</v>
      </c>
      <c r="C45" s="6" t="s">
        <v>63</v>
      </c>
      <c r="D45" s="7">
        <v>94</v>
      </c>
      <c r="E45" s="7">
        <v>365</v>
      </c>
      <c r="F45" s="7">
        <f t="shared" si="9"/>
        <v>34310</v>
      </c>
      <c r="G45" s="94">
        <v>8.3000000000000004E-2</v>
      </c>
      <c r="H45" s="7">
        <f t="shared" si="8"/>
        <v>2847.73</v>
      </c>
      <c r="I45" s="8">
        <f t="shared" si="10"/>
        <v>854319</v>
      </c>
    </row>
    <row r="46" spans="1:9" ht="28" x14ac:dyDescent="0.3">
      <c r="A46" s="131"/>
      <c r="B46" s="6" t="s">
        <v>64</v>
      </c>
      <c r="C46" s="6" t="s">
        <v>65</v>
      </c>
      <c r="D46" s="7">
        <v>94</v>
      </c>
      <c r="E46" s="7">
        <v>4</v>
      </c>
      <c r="F46" s="7">
        <f t="shared" si="9"/>
        <v>376</v>
      </c>
      <c r="G46" s="7">
        <v>2</v>
      </c>
      <c r="H46" s="7">
        <f t="shared" si="8"/>
        <v>752</v>
      </c>
      <c r="I46" s="8">
        <f t="shared" si="10"/>
        <v>225600</v>
      </c>
    </row>
    <row r="47" spans="1:9" ht="28" x14ac:dyDescent="0.3">
      <c r="A47" s="131"/>
      <c r="B47" s="57" t="s">
        <v>66</v>
      </c>
      <c r="C47" s="57" t="s">
        <v>67</v>
      </c>
      <c r="D47" s="80">
        <v>9</v>
      </c>
      <c r="E47" s="80">
        <v>1</v>
      </c>
      <c r="F47" s="80">
        <f t="shared" si="9"/>
        <v>9</v>
      </c>
      <c r="G47" s="80">
        <v>4</v>
      </c>
      <c r="H47" s="80">
        <f t="shared" si="8"/>
        <v>36</v>
      </c>
      <c r="I47" s="8">
        <f t="shared" si="10"/>
        <v>10800</v>
      </c>
    </row>
    <row r="48" spans="1:9" ht="28" x14ac:dyDescent="0.3">
      <c r="A48" s="131"/>
      <c r="B48" s="6" t="s">
        <v>68</v>
      </c>
      <c r="C48" s="6" t="s">
        <v>69</v>
      </c>
      <c r="D48" s="7">
        <v>25</v>
      </c>
      <c r="E48" s="7">
        <v>1</v>
      </c>
      <c r="F48" s="80">
        <f t="shared" si="9"/>
        <v>25</v>
      </c>
      <c r="G48" s="7">
        <v>4</v>
      </c>
      <c r="H48" s="7">
        <f t="shared" si="8"/>
        <v>100</v>
      </c>
      <c r="I48" s="8">
        <f t="shared" si="10"/>
        <v>30000</v>
      </c>
    </row>
    <row r="49" spans="1:9" ht="56" x14ac:dyDescent="0.3">
      <c r="A49" s="131"/>
      <c r="B49" s="9" t="s">
        <v>70</v>
      </c>
      <c r="C49" s="6" t="s">
        <v>239</v>
      </c>
      <c r="D49" s="7">
        <v>54</v>
      </c>
      <c r="E49" s="7">
        <v>5</v>
      </c>
      <c r="F49" s="7">
        <f t="shared" si="9"/>
        <v>270</v>
      </c>
      <c r="G49" s="7">
        <v>32</v>
      </c>
      <c r="H49" s="7">
        <f t="shared" si="8"/>
        <v>8640</v>
      </c>
      <c r="I49" s="8">
        <f t="shared" si="10"/>
        <v>2592000</v>
      </c>
    </row>
    <row r="50" spans="1:9" ht="56" x14ac:dyDescent="0.3">
      <c r="A50" s="131"/>
      <c r="B50" s="9" t="s">
        <v>70</v>
      </c>
      <c r="C50" s="6" t="s">
        <v>71</v>
      </c>
      <c r="D50" s="7">
        <v>54</v>
      </c>
      <c r="E50" s="7">
        <v>1</v>
      </c>
      <c r="F50" s="7">
        <f t="shared" si="9"/>
        <v>54</v>
      </c>
      <c r="G50" s="7">
        <v>45</v>
      </c>
      <c r="H50" s="7">
        <f t="shared" si="8"/>
        <v>2430</v>
      </c>
      <c r="I50" s="8">
        <f t="shared" si="10"/>
        <v>729000</v>
      </c>
    </row>
    <row r="51" spans="1:9" ht="84" x14ac:dyDescent="0.3">
      <c r="A51" s="128"/>
      <c r="B51" s="10" t="s">
        <v>72</v>
      </c>
      <c r="C51" s="6" t="s">
        <v>73</v>
      </c>
      <c r="D51" s="7">
        <v>10</v>
      </c>
      <c r="E51" s="7">
        <v>1</v>
      </c>
      <c r="F51" s="7">
        <f t="shared" si="9"/>
        <v>10</v>
      </c>
      <c r="G51" s="7">
        <v>600</v>
      </c>
      <c r="H51" s="7">
        <f t="shared" si="8"/>
        <v>6000</v>
      </c>
      <c r="I51" s="8">
        <f t="shared" si="10"/>
        <v>1800000</v>
      </c>
    </row>
    <row r="52" spans="1:9" x14ac:dyDescent="0.3">
      <c r="A52" s="90"/>
      <c r="B52" s="91"/>
      <c r="C52" s="91"/>
      <c r="D52" s="92"/>
      <c r="E52" s="92"/>
      <c r="F52" s="92"/>
      <c r="G52" s="92"/>
      <c r="H52" s="92"/>
      <c r="I52" s="93"/>
    </row>
    <row r="53" spans="1:9" x14ac:dyDescent="0.3">
      <c r="A53" s="127">
        <v>5</v>
      </c>
      <c r="B53" s="6" t="s">
        <v>74</v>
      </c>
      <c r="C53" s="6" t="s">
        <v>75</v>
      </c>
      <c r="D53" s="7">
        <v>0</v>
      </c>
      <c r="E53" s="7">
        <v>0</v>
      </c>
      <c r="F53" s="7">
        <f t="shared" si="9"/>
        <v>0</v>
      </c>
      <c r="G53" s="7">
        <v>1</v>
      </c>
      <c r="H53" s="7">
        <f t="shared" si="8"/>
        <v>0</v>
      </c>
      <c r="I53" s="8">
        <f>H53*300</f>
        <v>0</v>
      </c>
    </row>
    <row r="54" spans="1:9" ht="28" x14ac:dyDescent="0.3">
      <c r="A54" s="131"/>
      <c r="B54" s="9" t="s">
        <v>76</v>
      </c>
      <c r="C54" s="6" t="s">
        <v>77</v>
      </c>
      <c r="D54" s="7">
        <v>2</v>
      </c>
      <c r="E54" s="7">
        <v>1</v>
      </c>
      <c r="F54" s="7">
        <f>D54*E54</f>
        <v>2</v>
      </c>
      <c r="G54" s="7">
        <v>10</v>
      </c>
      <c r="H54" s="7">
        <f t="shared" si="8"/>
        <v>20</v>
      </c>
      <c r="I54" s="8">
        <f t="shared" ref="I54:I58" si="11">H54*300</f>
        <v>6000</v>
      </c>
    </row>
    <row r="55" spans="1:9" ht="28" x14ac:dyDescent="0.3">
      <c r="A55" s="131"/>
      <c r="B55" s="9" t="s">
        <v>76</v>
      </c>
      <c r="C55" s="6" t="s">
        <v>78</v>
      </c>
      <c r="D55" s="7">
        <v>2</v>
      </c>
      <c r="E55" s="7">
        <v>1</v>
      </c>
      <c r="F55" s="7">
        <f t="shared" si="9"/>
        <v>2</v>
      </c>
      <c r="G55" s="7">
        <v>70</v>
      </c>
      <c r="H55" s="7">
        <f t="shared" si="8"/>
        <v>140</v>
      </c>
      <c r="I55" s="8">
        <f t="shared" si="11"/>
        <v>42000</v>
      </c>
    </row>
    <row r="56" spans="1:9" ht="28" x14ac:dyDescent="0.3">
      <c r="A56" s="131"/>
      <c r="B56" s="6" t="s">
        <v>79</v>
      </c>
      <c r="C56" s="6" t="s">
        <v>80</v>
      </c>
      <c r="D56" s="7">
        <v>94</v>
      </c>
      <c r="E56" s="7">
        <v>1</v>
      </c>
      <c r="F56" s="7">
        <f t="shared" si="9"/>
        <v>94</v>
      </c>
      <c r="G56" s="7">
        <v>160</v>
      </c>
      <c r="H56" s="7">
        <f t="shared" si="8"/>
        <v>15040</v>
      </c>
      <c r="I56" s="8">
        <f t="shared" si="11"/>
        <v>4512000</v>
      </c>
    </row>
    <row r="57" spans="1:9" ht="28" x14ac:dyDescent="0.3">
      <c r="A57" s="131"/>
      <c r="B57" s="6" t="s">
        <v>79</v>
      </c>
      <c r="C57" s="6" t="s">
        <v>81</v>
      </c>
      <c r="D57" s="7">
        <v>2</v>
      </c>
      <c r="E57" s="7">
        <v>1</v>
      </c>
      <c r="F57" s="7">
        <f t="shared" si="9"/>
        <v>2</v>
      </c>
      <c r="G57" s="7">
        <v>160</v>
      </c>
      <c r="H57" s="7">
        <f t="shared" si="8"/>
        <v>320</v>
      </c>
      <c r="I57" s="8">
        <f t="shared" si="11"/>
        <v>96000</v>
      </c>
    </row>
    <row r="58" spans="1:9" ht="28" x14ac:dyDescent="0.3">
      <c r="A58" s="131"/>
      <c r="B58" s="6" t="s">
        <v>79</v>
      </c>
      <c r="C58" s="6" t="s">
        <v>82</v>
      </c>
      <c r="D58" s="7">
        <v>2</v>
      </c>
      <c r="E58" s="7">
        <v>1</v>
      </c>
      <c r="F58" s="7">
        <f t="shared" si="9"/>
        <v>2</v>
      </c>
      <c r="G58" s="7">
        <v>667</v>
      </c>
      <c r="H58" s="7">
        <f t="shared" si="8"/>
        <v>1334</v>
      </c>
      <c r="I58" s="8">
        <f t="shared" si="11"/>
        <v>400200</v>
      </c>
    </row>
    <row r="59" spans="1:9" ht="98" x14ac:dyDescent="0.3">
      <c r="A59" s="131"/>
      <c r="B59" s="81" t="s">
        <v>83</v>
      </c>
      <c r="C59" s="6" t="s">
        <v>84</v>
      </c>
      <c r="D59" s="7">
        <v>119</v>
      </c>
      <c r="E59" s="7">
        <v>1</v>
      </c>
      <c r="F59" s="7">
        <f t="shared" ref="F59" si="12">D59*E59</f>
        <v>119</v>
      </c>
      <c r="G59" s="7">
        <v>380</v>
      </c>
      <c r="H59" s="7">
        <f t="shared" ref="H59" si="13">F59*G59</f>
        <v>45220</v>
      </c>
      <c r="I59" s="8">
        <f>H59*300</f>
        <v>13566000</v>
      </c>
    </row>
    <row r="60" spans="1:9" ht="98" x14ac:dyDescent="0.3">
      <c r="A60" s="131"/>
      <c r="B60" s="81" t="s">
        <v>83</v>
      </c>
      <c r="C60" s="6" t="s">
        <v>85</v>
      </c>
      <c r="D60" s="7">
        <v>31</v>
      </c>
      <c r="E60" s="7">
        <v>1</v>
      </c>
      <c r="F60" s="7">
        <f t="shared" si="9"/>
        <v>31</v>
      </c>
      <c r="G60" s="7">
        <v>120</v>
      </c>
      <c r="H60" s="7">
        <f t="shared" si="8"/>
        <v>3720</v>
      </c>
      <c r="I60" s="8">
        <f t="shared" ref="I60:I68" si="14">H60*300</f>
        <v>1116000</v>
      </c>
    </row>
    <row r="61" spans="1:9" x14ac:dyDescent="0.3">
      <c r="A61" s="131"/>
      <c r="B61" s="6" t="s">
        <v>86</v>
      </c>
      <c r="C61" s="6" t="s">
        <v>87</v>
      </c>
      <c r="D61" s="7">
        <v>22</v>
      </c>
      <c r="E61" s="7">
        <v>1</v>
      </c>
      <c r="F61" s="7">
        <f t="shared" si="9"/>
        <v>22</v>
      </c>
      <c r="G61" s="7">
        <v>102</v>
      </c>
      <c r="H61" s="7">
        <f t="shared" si="8"/>
        <v>2244</v>
      </c>
      <c r="I61" s="8">
        <f t="shared" si="14"/>
        <v>673200</v>
      </c>
    </row>
    <row r="62" spans="1:9" x14ac:dyDescent="0.3">
      <c r="A62" s="131"/>
      <c r="B62" s="10">
        <v>50.61</v>
      </c>
      <c r="C62" s="6" t="s">
        <v>88</v>
      </c>
      <c r="D62" s="7">
        <v>9</v>
      </c>
      <c r="E62" s="7">
        <v>1</v>
      </c>
      <c r="F62" s="7">
        <f t="shared" si="9"/>
        <v>9</v>
      </c>
      <c r="G62" s="7">
        <v>102</v>
      </c>
      <c r="H62" s="7">
        <f t="shared" si="8"/>
        <v>918</v>
      </c>
      <c r="I62" s="8">
        <f t="shared" si="14"/>
        <v>275400</v>
      </c>
    </row>
    <row r="63" spans="1:9" x14ac:dyDescent="0.3">
      <c r="A63" s="131"/>
      <c r="B63" s="10" t="s">
        <v>246</v>
      </c>
      <c r="C63" s="6" t="s">
        <v>247</v>
      </c>
      <c r="D63" s="7">
        <v>0</v>
      </c>
      <c r="E63" s="7">
        <v>0</v>
      </c>
      <c r="F63" s="7">
        <f>D63*E63</f>
        <v>0</v>
      </c>
      <c r="G63" s="7">
        <v>250</v>
      </c>
      <c r="H63" s="7">
        <f>F63*G63</f>
        <v>0</v>
      </c>
      <c r="I63" s="8">
        <f t="shared" si="14"/>
        <v>0</v>
      </c>
    </row>
    <row r="64" spans="1:9" ht="28" x14ac:dyDescent="0.3">
      <c r="A64" s="131"/>
      <c r="B64" s="83" t="s">
        <v>89</v>
      </c>
      <c r="C64" s="6" t="s">
        <v>90</v>
      </c>
      <c r="D64" s="7">
        <v>2</v>
      </c>
      <c r="E64" s="7">
        <v>1</v>
      </c>
      <c r="F64" s="7">
        <f t="shared" si="9"/>
        <v>2</v>
      </c>
      <c r="G64" s="7">
        <v>10</v>
      </c>
      <c r="H64" s="7">
        <f t="shared" si="8"/>
        <v>20</v>
      </c>
      <c r="I64" s="8">
        <f t="shared" si="14"/>
        <v>6000</v>
      </c>
    </row>
    <row r="65" spans="1:10" ht="28" x14ac:dyDescent="0.3">
      <c r="A65" s="131"/>
      <c r="B65" s="83" t="s">
        <v>91</v>
      </c>
      <c r="C65" s="6" t="s">
        <v>92</v>
      </c>
      <c r="D65" s="7">
        <v>4</v>
      </c>
      <c r="E65" s="7">
        <v>1</v>
      </c>
      <c r="F65" s="7">
        <f t="shared" si="9"/>
        <v>4</v>
      </c>
      <c r="G65" s="7">
        <v>10</v>
      </c>
      <c r="H65" s="7">
        <f t="shared" si="8"/>
        <v>40</v>
      </c>
      <c r="I65" s="8">
        <f t="shared" si="14"/>
        <v>12000</v>
      </c>
    </row>
    <row r="66" spans="1:10" ht="28" x14ac:dyDescent="0.3">
      <c r="A66" s="131"/>
      <c r="B66" s="83" t="s">
        <v>93</v>
      </c>
      <c r="C66" s="6" t="s">
        <v>92</v>
      </c>
      <c r="D66" s="7">
        <v>4</v>
      </c>
      <c r="E66" s="7">
        <v>1</v>
      </c>
      <c r="F66" s="7">
        <f t="shared" si="9"/>
        <v>4</v>
      </c>
      <c r="G66" s="7">
        <v>10</v>
      </c>
      <c r="H66" s="7">
        <f t="shared" si="8"/>
        <v>40</v>
      </c>
      <c r="I66" s="8">
        <f t="shared" si="14"/>
        <v>12000</v>
      </c>
    </row>
    <row r="67" spans="1:10" x14ac:dyDescent="0.3">
      <c r="A67" s="131"/>
      <c r="B67" s="83" t="s">
        <v>94</v>
      </c>
      <c r="C67" s="6" t="s">
        <v>95</v>
      </c>
      <c r="D67" s="7">
        <v>3</v>
      </c>
      <c r="E67" s="7">
        <v>1</v>
      </c>
      <c r="F67" s="7">
        <f t="shared" si="9"/>
        <v>3</v>
      </c>
      <c r="G67" s="7">
        <v>333.3</v>
      </c>
      <c r="H67" s="7">
        <v>1000</v>
      </c>
      <c r="I67" s="8">
        <f t="shared" si="14"/>
        <v>300000</v>
      </c>
    </row>
    <row r="68" spans="1:10" x14ac:dyDescent="0.3">
      <c r="A68" s="128"/>
      <c r="B68" s="10">
        <v>50.66</v>
      </c>
      <c r="C68" s="6" t="s">
        <v>96</v>
      </c>
      <c r="D68" s="7">
        <v>0</v>
      </c>
      <c r="E68" s="7">
        <v>0</v>
      </c>
      <c r="F68" s="7">
        <v>0</v>
      </c>
      <c r="G68" s="7">
        <v>6400</v>
      </c>
      <c r="H68" s="7">
        <v>0</v>
      </c>
      <c r="I68" s="8">
        <f t="shared" si="14"/>
        <v>0</v>
      </c>
    </row>
    <row r="69" spans="1:10" x14ac:dyDescent="0.3">
      <c r="A69" s="97"/>
      <c r="B69" s="98"/>
      <c r="C69" s="91"/>
      <c r="D69" s="92"/>
      <c r="E69" s="92"/>
      <c r="F69" s="92"/>
      <c r="G69" s="92"/>
      <c r="H69" s="92"/>
      <c r="I69" s="93"/>
    </row>
    <row r="70" spans="1:10" x14ac:dyDescent="0.3">
      <c r="A70" s="137">
        <v>6</v>
      </c>
      <c r="B70" s="77">
        <v>50.12</v>
      </c>
      <c r="C70" s="6" t="s">
        <v>97</v>
      </c>
      <c r="D70" s="7">
        <v>27</v>
      </c>
      <c r="E70" s="7">
        <v>1</v>
      </c>
      <c r="F70" s="7">
        <f>D70*E70</f>
        <v>27</v>
      </c>
      <c r="G70" s="7">
        <v>360</v>
      </c>
      <c r="H70" s="7">
        <f>F70*G70</f>
        <v>9720</v>
      </c>
      <c r="I70" s="8">
        <f>H70*300</f>
        <v>2916000</v>
      </c>
      <c r="J70" s="125"/>
    </row>
    <row r="71" spans="1:10" x14ac:dyDescent="0.3">
      <c r="A71" s="68"/>
      <c r="B71" s="77" t="s">
        <v>254</v>
      </c>
      <c r="C71" t="s">
        <v>255</v>
      </c>
      <c r="D71" s="7">
        <v>94</v>
      </c>
      <c r="E71" s="7">
        <v>0</v>
      </c>
      <c r="F71" s="7">
        <f>D71*E71</f>
        <v>0</v>
      </c>
      <c r="G71" s="7">
        <v>12</v>
      </c>
      <c r="H71" s="7">
        <f>F71*G71</f>
        <v>0</v>
      </c>
      <c r="I71" s="8">
        <f>H71*300</f>
        <v>0</v>
      </c>
      <c r="J71" s="125"/>
    </row>
    <row r="72" spans="1:10" x14ac:dyDescent="0.3">
      <c r="A72" s="99"/>
      <c r="B72" s="100"/>
      <c r="C72" s="101"/>
      <c r="D72" s="92"/>
      <c r="E72" s="92"/>
      <c r="F72" s="92"/>
      <c r="G72" s="92"/>
      <c r="H72" s="92"/>
      <c r="I72" s="93"/>
    </row>
    <row r="73" spans="1:10" ht="42" x14ac:dyDescent="0.3">
      <c r="A73" s="129">
        <v>7</v>
      </c>
      <c r="B73" s="84" t="s">
        <v>98</v>
      </c>
      <c r="C73" s="82" t="s">
        <v>99</v>
      </c>
      <c r="D73" s="7">
        <v>0</v>
      </c>
      <c r="E73" s="7">
        <v>0</v>
      </c>
      <c r="F73" s="7">
        <f t="shared" ref="F73:F90" si="15">D73*E73</f>
        <v>0</v>
      </c>
      <c r="G73" s="7">
        <v>300</v>
      </c>
      <c r="H73" s="7">
        <f>F73*G73</f>
        <v>0</v>
      </c>
      <c r="I73" s="8">
        <f>H73*300</f>
        <v>0</v>
      </c>
    </row>
    <row r="74" spans="1:10" x14ac:dyDescent="0.3">
      <c r="B74" s="81" t="s">
        <v>100</v>
      </c>
      <c r="C74" s="6" t="s">
        <v>101</v>
      </c>
      <c r="D74" s="7">
        <v>0</v>
      </c>
      <c r="E74" s="7">
        <v>0</v>
      </c>
      <c r="F74" s="7">
        <f t="shared" si="15"/>
        <v>0</v>
      </c>
      <c r="G74" s="7">
        <v>203</v>
      </c>
      <c r="H74" s="7">
        <f t="shared" ref="H74:H90" si="16">F74*G74</f>
        <v>0</v>
      </c>
      <c r="I74" s="8">
        <f t="shared" ref="I74:I91" si="17">H74*300</f>
        <v>0</v>
      </c>
    </row>
    <row r="75" spans="1:10" ht="28" x14ac:dyDescent="0.3">
      <c r="B75" s="4" t="s">
        <v>102</v>
      </c>
      <c r="C75" s="6" t="s">
        <v>103</v>
      </c>
      <c r="D75" s="7">
        <v>105</v>
      </c>
      <c r="E75" s="7">
        <v>1</v>
      </c>
      <c r="F75" s="7">
        <f t="shared" si="15"/>
        <v>105</v>
      </c>
      <c r="G75" s="7">
        <v>20</v>
      </c>
      <c r="H75" s="7">
        <f t="shared" si="16"/>
        <v>2100</v>
      </c>
      <c r="I75" s="8">
        <f t="shared" si="17"/>
        <v>630000</v>
      </c>
    </row>
    <row r="76" spans="1:10" ht="28" x14ac:dyDescent="0.3">
      <c r="B76" s="4" t="s">
        <v>102</v>
      </c>
      <c r="C76" s="6" t="s">
        <v>104</v>
      </c>
      <c r="D76" s="7">
        <v>52</v>
      </c>
      <c r="E76" s="7">
        <v>1</v>
      </c>
      <c r="F76" s="7">
        <f t="shared" si="15"/>
        <v>52</v>
      </c>
      <c r="G76" s="7">
        <v>20</v>
      </c>
      <c r="H76" s="7">
        <f t="shared" si="16"/>
        <v>1040</v>
      </c>
      <c r="I76" s="8">
        <f t="shared" si="17"/>
        <v>312000</v>
      </c>
    </row>
    <row r="77" spans="1:10" x14ac:dyDescent="0.3">
      <c r="B77" s="4" t="s">
        <v>105</v>
      </c>
      <c r="C77" s="6" t="s">
        <v>106</v>
      </c>
      <c r="D77" s="7">
        <v>1</v>
      </c>
      <c r="E77" s="7">
        <v>1</v>
      </c>
      <c r="F77" s="7">
        <f t="shared" si="15"/>
        <v>1</v>
      </c>
      <c r="G77" s="7">
        <v>2500</v>
      </c>
      <c r="H77" s="7">
        <f t="shared" si="16"/>
        <v>2500</v>
      </c>
      <c r="I77" s="8">
        <f t="shared" si="17"/>
        <v>750000</v>
      </c>
    </row>
    <row r="78" spans="1:10" x14ac:dyDescent="0.3">
      <c r="B78" s="4" t="s">
        <v>105</v>
      </c>
      <c r="C78" s="6" t="s">
        <v>107</v>
      </c>
      <c r="D78" s="7">
        <v>0.6</v>
      </c>
      <c r="E78" s="7">
        <v>1</v>
      </c>
      <c r="F78" s="7">
        <f t="shared" si="15"/>
        <v>0.6</v>
      </c>
      <c r="G78" s="7">
        <v>1750</v>
      </c>
      <c r="H78" s="7">
        <f t="shared" si="16"/>
        <v>1050</v>
      </c>
      <c r="I78" s="8">
        <f t="shared" si="17"/>
        <v>315000</v>
      </c>
    </row>
    <row r="79" spans="1:10" ht="42" x14ac:dyDescent="0.3">
      <c r="B79" s="4" t="s">
        <v>105</v>
      </c>
      <c r="C79" s="6" t="s">
        <v>108</v>
      </c>
      <c r="D79" s="7">
        <v>1.6</v>
      </c>
      <c r="E79" s="7">
        <v>1</v>
      </c>
      <c r="F79" s="7">
        <f t="shared" si="15"/>
        <v>1.6</v>
      </c>
      <c r="G79" s="7">
        <v>16</v>
      </c>
      <c r="H79" s="7">
        <f t="shared" si="16"/>
        <v>25.6</v>
      </c>
      <c r="I79" s="8">
        <f t="shared" si="17"/>
        <v>7680</v>
      </c>
    </row>
    <row r="80" spans="1:10" ht="28" x14ac:dyDescent="0.3">
      <c r="B80" s="6" t="s">
        <v>109</v>
      </c>
      <c r="C80" s="6" t="s">
        <v>110</v>
      </c>
      <c r="D80" s="7">
        <v>54</v>
      </c>
      <c r="E80" s="7">
        <v>25</v>
      </c>
      <c r="F80" s="7">
        <f t="shared" si="15"/>
        <v>1350</v>
      </c>
      <c r="G80" s="7">
        <v>81</v>
      </c>
      <c r="H80" s="7">
        <f t="shared" si="16"/>
        <v>109350</v>
      </c>
      <c r="I80" s="8">
        <f t="shared" si="17"/>
        <v>32805000</v>
      </c>
    </row>
    <row r="81" spans="1:10" ht="56" x14ac:dyDescent="0.3">
      <c r="B81" s="6" t="s">
        <v>111</v>
      </c>
      <c r="C81" s="6" t="s">
        <v>112</v>
      </c>
      <c r="D81" s="7">
        <v>12</v>
      </c>
      <c r="E81" s="7">
        <v>1</v>
      </c>
      <c r="F81" s="7">
        <f t="shared" si="15"/>
        <v>12</v>
      </c>
      <c r="G81" s="7">
        <v>40</v>
      </c>
      <c r="H81" s="7">
        <f t="shared" si="16"/>
        <v>480</v>
      </c>
      <c r="I81" s="8">
        <f t="shared" si="17"/>
        <v>144000</v>
      </c>
    </row>
    <row r="82" spans="1:10" ht="28" x14ac:dyDescent="0.3">
      <c r="A82" s="130"/>
      <c r="B82" s="6" t="s">
        <v>113</v>
      </c>
      <c r="C82" s="6" t="s">
        <v>114</v>
      </c>
      <c r="D82" s="7">
        <v>0</v>
      </c>
      <c r="E82" s="7">
        <v>0</v>
      </c>
      <c r="F82" s="7">
        <f>D82*E82</f>
        <v>0</v>
      </c>
      <c r="G82" s="7">
        <v>20</v>
      </c>
      <c r="H82" s="7">
        <f t="shared" si="16"/>
        <v>0</v>
      </c>
      <c r="I82" s="8">
        <f t="shared" si="17"/>
        <v>0</v>
      </c>
      <c r="J82" s="125"/>
    </row>
    <row r="83" spans="1:10" ht="42" x14ac:dyDescent="0.3">
      <c r="A83" s="130"/>
      <c r="B83" s="6" t="s">
        <v>115</v>
      </c>
      <c r="C83" s="6" t="s">
        <v>116</v>
      </c>
      <c r="D83" s="7">
        <v>0</v>
      </c>
      <c r="E83" s="7">
        <v>0</v>
      </c>
      <c r="F83" s="7">
        <f>D83*E83</f>
        <v>0</v>
      </c>
      <c r="G83" s="7">
        <v>1260</v>
      </c>
      <c r="H83" s="7">
        <f t="shared" si="16"/>
        <v>0</v>
      </c>
      <c r="I83" s="8">
        <f t="shared" si="17"/>
        <v>0</v>
      </c>
      <c r="J83" s="125"/>
    </row>
    <row r="84" spans="1:10" ht="28" x14ac:dyDescent="0.3">
      <c r="B84" s="6" t="s">
        <v>117</v>
      </c>
      <c r="C84" s="6" t="s">
        <v>118</v>
      </c>
      <c r="D84" s="7">
        <v>27</v>
      </c>
      <c r="E84" s="7">
        <v>1</v>
      </c>
      <c r="F84" s="7">
        <f t="shared" si="15"/>
        <v>27</v>
      </c>
      <c r="G84" s="7">
        <v>40</v>
      </c>
      <c r="H84" s="7">
        <f t="shared" si="16"/>
        <v>1080</v>
      </c>
      <c r="I84" s="8">
        <f t="shared" si="17"/>
        <v>324000</v>
      </c>
    </row>
    <row r="85" spans="1:10" ht="28" x14ac:dyDescent="0.3">
      <c r="B85" s="6" t="s">
        <v>109</v>
      </c>
      <c r="C85" s="6" t="s">
        <v>119</v>
      </c>
      <c r="D85" s="7">
        <v>31</v>
      </c>
      <c r="E85" s="7">
        <v>10</v>
      </c>
      <c r="F85" s="7">
        <f t="shared" si="15"/>
        <v>310</v>
      </c>
      <c r="G85" s="7">
        <v>2</v>
      </c>
      <c r="H85" s="7">
        <f t="shared" si="16"/>
        <v>620</v>
      </c>
      <c r="I85" s="8">
        <f t="shared" si="17"/>
        <v>186000</v>
      </c>
    </row>
    <row r="86" spans="1:10" ht="28" x14ac:dyDescent="0.3">
      <c r="B86" s="6" t="s">
        <v>109</v>
      </c>
      <c r="C86" s="6" t="s">
        <v>120</v>
      </c>
      <c r="D86" s="7">
        <v>24</v>
      </c>
      <c r="E86" s="7">
        <v>15</v>
      </c>
      <c r="F86" s="7">
        <f t="shared" si="15"/>
        <v>360</v>
      </c>
      <c r="G86" s="7">
        <v>34</v>
      </c>
      <c r="H86" s="7">
        <f t="shared" si="16"/>
        <v>12240</v>
      </c>
      <c r="I86" s="8">
        <f t="shared" si="17"/>
        <v>3672000</v>
      </c>
    </row>
    <row r="87" spans="1:10" ht="42" x14ac:dyDescent="0.3">
      <c r="B87" s="6" t="s">
        <v>109</v>
      </c>
      <c r="C87" s="6" t="s">
        <v>121</v>
      </c>
      <c r="D87" s="7">
        <v>4</v>
      </c>
      <c r="E87" s="7">
        <v>5</v>
      </c>
      <c r="F87" s="7">
        <f t="shared" si="15"/>
        <v>20</v>
      </c>
      <c r="G87" s="7">
        <v>1</v>
      </c>
      <c r="H87" s="7">
        <f t="shared" si="16"/>
        <v>20</v>
      </c>
      <c r="I87" s="8">
        <f t="shared" si="17"/>
        <v>6000</v>
      </c>
    </row>
    <row r="88" spans="1:10" x14ac:dyDescent="0.3">
      <c r="B88" s="6" t="s">
        <v>109</v>
      </c>
      <c r="C88" s="6" t="s">
        <v>122</v>
      </c>
      <c r="D88" s="7">
        <v>110</v>
      </c>
      <c r="E88" s="7">
        <v>18</v>
      </c>
      <c r="F88" s="7">
        <f t="shared" si="15"/>
        <v>1980</v>
      </c>
      <c r="G88" s="7">
        <v>60</v>
      </c>
      <c r="H88" s="7">
        <f t="shared" si="16"/>
        <v>118800</v>
      </c>
      <c r="I88" s="8">
        <f t="shared" si="17"/>
        <v>35640000</v>
      </c>
    </row>
    <row r="89" spans="1:10" ht="28" x14ac:dyDescent="0.3">
      <c r="B89" s="82" t="s">
        <v>123</v>
      </c>
      <c r="C89" s="82" t="s">
        <v>248</v>
      </c>
      <c r="D89" s="7">
        <v>3</v>
      </c>
      <c r="E89" s="7">
        <v>1</v>
      </c>
      <c r="F89" s="7">
        <f t="shared" si="15"/>
        <v>3</v>
      </c>
      <c r="G89" s="7">
        <v>155000</v>
      </c>
      <c r="H89" s="7">
        <f t="shared" si="16"/>
        <v>465000</v>
      </c>
      <c r="I89" s="8">
        <f t="shared" si="17"/>
        <v>139500000</v>
      </c>
    </row>
    <row r="90" spans="1:10" ht="28" x14ac:dyDescent="0.3">
      <c r="B90" s="6" t="s">
        <v>123</v>
      </c>
      <c r="C90" s="6" t="s">
        <v>124</v>
      </c>
      <c r="D90" s="7">
        <v>2</v>
      </c>
      <c r="E90" s="7">
        <v>1</v>
      </c>
      <c r="F90" s="7">
        <f t="shared" si="15"/>
        <v>2</v>
      </c>
      <c r="G90" s="7">
        <v>900</v>
      </c>
      <c r="H90" s="7">
        <f t="shared" si="16"/>
        <v>1800</v>
      </c>
      <c r="I90" s="8">
        <f t="shared" si="17"/>
        <v>540000</v>
      </c>
    </row>
    <row r="91" spans="1:10" x14ac:dyDescent="0.3">
      <c r="B91" s="95" t="s">
        <v>125</v>
      </c>
      <c r="D91" s="96"/>
      <c r="E91" s="96"/>
      <c r="F91" s="96">
        <f>SUM(F3:F90)</f>
        <v>42693.609999999993</v>
      </c>
      <c r="G91" s="96"/>
      <c r="H91" s="96">
        <f>SUM(H3:H90)</f>
        <v>1627459.1260000002</v>
      </c>
      <c r="I91" s="126">
        <f t="shared" si="17"/>
        <v>488237737.80000007</v>
      </c>
    </row>
  </sheetData>
  <mergeCells count="1">
    <mergeCell ref="B1:I1"/>
  </mergeCells>
  <pageMargins left="0.7" right="0.7" top="0.75" bottom="0.75" header="0.3" footer="0.3"/>
  <pageSetup scale="70" orientation="landscape" r:id="rId1"/>
  <rowBreaks count="4" manualBreakCount="4">
    <brk id="24" max="8" man="1"/>
    <brk id="32" max="16383" man="1"/>
    <brk id="51" max="16383" man="1"/>
    <brk id="68" max="16383" man="1"/>
  </rowBreaks>
  <ignoredErrors>
    <ignoredError sqref="B49:B5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29"/>
  <sheetViews>
    <sheetView zoomScaleNormal="100" zoomScaleSheetLayoutView="100" workbookViewId="0">
      <pane xSplit="1" ySplit="2" topLeftCell="B3" activePane="bottomRight" state="frozen"/>
      <selection activeCell="G87" sqref="G87"/>
      <selection pane="topRight" activeCell="G87" sqref="G87"/>
      <selection pane="bottomLeft" activeCell="G87" sqref="G87"/>
      <selection pane="bottomRight" activeCell="C15" sqref="C15"/>
    </sheetView>
  </sheetViews>
  <sheetFormatPr defaultColWidth="9" defaultRowHeight="14" x14ac:dyDescent="0.3"/>
  <cols>
    <col min="1" max="1" width="10.08203125" style="68" customWidth="1"/>
    <col min="2" max="2" width="28.58203125" style="2" customWidth="1"/>
    <col min="3" max="3" width="48.58203125" style="2" customWidth="1"/>
    <col min="4" max="4" width="13.75" style="2" customWidth="1"/>
    <col min="5" max="5" width="15.33203125" style="2" customWidth="1"/>
    <col min="6" max="6" width="12.75" style="3" customWidth="1"/>
    <col min="7" max="7" width="22.58203125" style="2" customWidth="1"/>
    <col min="8" max="8" width="38.75" style="2" customWidth="1"/>
    <col min="9" max="16384" width="9" style="2"/>
  </cols>
  <sheetData>
    <row r="1" spans="1:8" x14ac:dyDescent="0.3">
      <c r="B1" s="140" t="s">
        <v>126</v>
      </c>
      <c r="C1" s="140"/>
      <c r="D1" s="140"/>
      <c r="E1" s="140"/>
      <c r="F1" s="140"/>
      <c r="G1" s="140"/>
    </row>
    <row r="2" spans="1:8" ht="42" x14ac:dyDescent="0.3">
      <c r="A2" s="62" t="s">
        <v>1</v>
      </c>
      <c r="B2" s="62" t="s">
        <v>127</v>
      </c>
      <c r="C2" s="62" t="s">
        <v>3</v>
      </c>
      <c r="D2" s="62" t="s">
        <v>128</v>
      </c>
      <c r="E2" s="62" t="s">
        <v>129</v>
      </c>
      <c r="F2" s="66" t="s">
        <v>8</v>
      </c>
      <c r="G2" s="67" t="s">
        <v>130</v>
      </c>
    </row>
    <row r="3" spans="1:8" x14ac:dyDescent="0.3">
      <c r="A3" s="141">
        <v>2</v>
      </c>
      <c r="B3" s="6" t="s">
        <v>10</v>
      </c>
      <c r="C3" s="82" t="s">
        <v>131</v>
      </c>
      <c r="D3" s="7">
        <v>8</v>
      </c>
      <c r="E3" s="7">
        <v>13</v>
      </c>
      <c r="F3" s="7">
        <f t="shared" ref="F3:F12" si="0">D3*E3</f>
        <v>104</v>
      </c>
      <c r="G3" s="8">
        <f>F3*300</f>
        <v>31200</v>
      </c>
    </row>
    <row r="4" spans="1:8" x14ac:dyDescent="0.3">
      <c r="A4" s="142"/>
      <c r="B4" s="6" t="s">
        <v>12</v>
      </c>
      <c r="C4" s="102" t="s">
        <v>132</v>
      </c>
      <c r="D4" s="7">
        <v>1</v>
      </c>
      <c r="E4" s="7">
        <v>16.5</v>
      </c>
      <c r="F4" s="7">
        <f t="shared" si="0"/>
        <v>16.5</v>
      </c>
      <c r="G4" s="8">
        <f t="shared" ref="G4:G18" si="1">F4*300</f>
        <v>4950</v>
      </c>
    </row>
    <row r="5" spans="1:8" x14ac:dyDescent="0.3">
      <c r="A5" s="142"/>
      <c r="B5" s="6" t="s">
        <v>10</v>
      </c>
      <c r="C5" s="102" t="s">
        <v>133</v>
      </c>
      <c r="D5" s="7">
        <v>14</v>
      </c>
      <c r="E5" s="7">
        <v>99</v>
      </c>
      <c r="F5" s="7">
        <f t="shared" si="0"/>
        <v>1386</v>
      </c>
      <c r="G5" s="8">
        <f t="shared" si="1"/>
        <v>415800</v>
      </c>
    </row>
    <row r="6" spans="1:8" x14ac:dyDescent="0.3">
      <c r="A6" s="142"/>
      <c r="B6" s="6" t="s">
        <v>12</v>
      </c>
      <c r="C6" s="102" t="s">
        <v>134</v>
      </c>
      <c r="D6" s="7">
        <v>2</v>
      </c>
      <c r="E6" s="7">
        <v>16.5</v>
      </c>
      <c r="F6" s="7">
        <f t="shared" si="0"/>
        <v>33</v>
      </c>
      <c r="G6" s="8">
        <f t="shared" si="1"/>
        <v>9900</v>
      </c>
    </row>
    <row r="7" spans="1:8" x14ac:dyDescent="0.3">
      <c r="A7" s="142"/>
      <c r="B7" s="6" t="s">
        <v>12</v>
      </c>
      <c r="C7" s="102" t="s">
        <v>135</v>
      </c>
      <c r="D7" s="7">
        <v>2</v>
      </c>
      <c r="E7" s="7">
        <v>16.5</v>
      </c>
      <c r="F7" s="7">
        <f t="shared" si="0"/>
        <v>33</v>
      </c>
      <c r="G7" s="8">
        <f t="shared" si="1"/>
        <v>9900</v>
      </c>
    </row>
    <row r="8" spans="1:8" x14ac:dyDescent="0.3">
      <c r="A8" s="142"/>
      <c r="B8" s="10" t="s">
        <v>17</v>
      </c>
      <c r="C8" s="102" t="s">
        <v>136</v>
      </c>
      <c r="D8" s="7">
        <v>4</v>
      </c>
      <c r="E8" s="7">
        <v>99</v>
      </c>
      <c r="F8" s="7">
        <f t="shared" si="0"/>
        <v>396</v>
      </c>
      <c r="G8" s="8">
        <f t="shared" si="1"/>
        <v>118800</v>
      </c>
    </row>
    <row r="9" spans="1:8" x14ac:dyDescent="0.3">
      <c r="A9" s="142"/>
      <c r="B9" s="10" t="s">
        <v>17</v>
      </c>
      <c r="C9" s="102" t="s">
        <v>137</v>
      </c>
      <c r="D9" s="7">
        <v>7</v>
      </c>
      <c r="E9" s="7">
        <v>99</v>
      </c>
      <c r="F9" s="7">
        <f t="shared" si="0"/>
        <v>693</v>
      </c>
      <c r="G9" s="8">
        <f t="shared" si="1"/>
        <v>207900</v>
      </c>
    </row>
    <row r="10" spans="1:8" x14ac:dyDescent="0.3">
      <c r="A10" s="142"/>
      <c r="B10" s="10" t="s">
        <v>20</v>
      </c>
      <c r="C10" s="102" t="s">
        <v>138</v>
      </c>
      <c r="D10" s="7">
        <v>4</v>
      </c>
      <c r="E10" s="7">
        <v>99</v>
      </c>
      <c r="F10" s="7">
        <f t="shared" si="0"/>
        <v>396</v>
      </c>
      <c r="G10" s="8">
        <f t="shared" si="1"/>
        <v>118800</v>
      </c>
    </row>
    <row r="11" spans="1:8" x14ac:dyDescent="0.3">
      <c r="A11" s="142"/>
      <c r="B11" s="10" t="s">
        <v>22</v>
      </c>
      <c r="C11" s="102" t="s">
        <v>139</v>
      </c>
      <c r="D11" s="7">
        <v>3</v>
      </c>
      <c r="E11" s="7">
        <v>99</v>
      </c>
      <c r="F11" s="7">
        <f t="shared" si="0"/>
        <v>297</v>
      </c>
      <c r="G11" s="8">
        <f t="shared" si="1"/>
        <v>89100</v>
      </c>
    </row>
    <row r="12" spans="1:8" x14ac:dyDescent="0.3">
      <c r="A12" s="142"/>
      <c r="B12" s="4" t="s">
        <v>33</v>
      </c>
      <c r="C12" s="103" t="s">
        <v>140</v>
      </c>
      <c r="D12" s="87">
        <v>162</v>
      </c>
      <c r="E12" s="87">
        <v>192</v>
      </c>
      <c r="F12" s="7">
        <f t="shared" si="0"/>
        <v>31104</v>
      </c>
      <c r="G12" s="8">
        <f t="shared" si="1"/>
        <v>9331200</v>
      </c>
      <c r="H12" s="125"/>
    </row>
    <row r="13" spans="1:8" ht="42" x14ac:dyDescent="0.3">
      <c r="A13" s="142"/>
      <c r="B13" s="10" t="s">
        <v>141</v>
      </c>
      <c r="C13" s="103" t="s">
        <v>142</v>
      </c>
      <c r="D13" s="87">
        <v>0</v>
      </c>
      <c r="E13" s="87">
        <v>0</v>
      </c>
      <c r="F13" s="7">
        <f t="shared" ref="F13:F18" si="2">D13*E13</f>
        <v>0</v>
      </c>
      <c r="G13" s="8">
        <f t="shared" si="1"/>
        <v>0</v>
      </c>
    </row>
    <row r="14" spans="1:8" x14ac:dyDescent="0.3">
      <c r="A14" s="142"/>
      <c r="B14" s="4" t="s">
        <v>37</v>
      </c>
      <c r="C14" s="103" t="s">
        <v>38</v>
      </c>
      <c r="D14" s="87">
        <v>8</v>
      </c>
      <c r="E14" s="87">
        <v>60</v>
      </c>
      <c r="F14" s="7">
        <f>D14*E14</f>
        <v>480</v>
      </c>
      <c r="G14" s="8">
        <f t="shared" si="1"/>
        <v>144000</v>
      </c>
    </row>
    <row r="15" spans="1:8" x14ac:dyDescent="0.3">
      <c r="A15" s="142"/>
      <c r="B15" s="4" t="s">
        <v>41</v>
      </c>
      <c r="C15" s="103" t="s">
        <v>143</v>
      </c>
      <c r="D15" s="104">
        <v>94</v>
      </c>
      <c r="E15" s="104">
        <v>2080</v>
      </c>
      <c r="F15" s="7">
        <f t="shared" si="2"/>
        <v>195520</v>
      </c>
      <c r="G15" s="8">
        <f t="shared" si="1"/>
        <v>58656000</v>
      </c>
    </row>
    <row r="16" spans="1:8" x14ac:dyDescent="0.3">
      <c r="A16" s="142"/>
      <c r="B16" s="4" t="s">
        <v>41</v>
      </c>
      <c r="C16" s="103" t="s">
        <v>144</v>
      </c>
      <c r="D16" s="104">
        <v>31</v>
      </c>
      <c r="E16" s="104">
        <v>208</v>
      </c>
      <c r="F16" s="7">
        <f t="shared" si="2"/>
        <v>6448</v>
      </c>
      <c r="G16" s="8">
        <f t="shared" si="1"/>
        <v>1934400</v>
      </c>
    </row>
    <row r="17" spans="1:7" x14ac:dyDescent="0.3">
      <c r="A17" s="142"/>
      <c r="B17" s="4" t="s">
        <v>41</v>
      </c>
      <c r="C17" s="103" t="s">
        <v>145</v>
      </c>
      <c r="D17" s="104">
        <v>25</v>
      </c>
      <c r="E17" s="104">
        <v>208</v>
      </c>
      <c r="F17" s="7">
        <f t="shared" si="2"/>
        <v>5200</v>
      </c>
      <c r="G17" s="8">
        <f t="shared" si="1"/>
        <v>1560000</v>
      </c>
    </row>
    <row r="18" spans="1:7" ht="70" x14ac:dyDescent="0.3">
      <c r="A18" s="133"/>
      <c r="B18" s="6" t="s">
        <v>234</v>
      </c>
      <c r="C18" s="103" t="s">
        <v>235</v>
      </c>
      <c r="D18" s="104">
        <v>0</v>
      </c>
      <c r="E18" s="104">
        <v>0</v>
      </c>
      <c r="F18" s="7">
        <f t="shared" si="2"/>
        <v>0</v>
      </c>
      <c r="G18" s="8">
        <f t="shared" si="1"/>
        <v>0</v>
      </c>
    </row>
    <row r="19" spans="1:7" x14ac:dyDescent="0.3">
      <c r="A19" s="115"/>
      <c r="B19" s="116"/>
      <c r="C19" s="117"/>
      <c r="D19" s="118"/>
      <c r="E19" s="118"/>
      <c r="F19" s="92"/>
      <c r="G19" s="93"/>
    </row>
    <row r="20" spans="1:7" x14ac:dyDescent="0.3">
      <c r="A20" s="76">
        <v>3</v>
      </c>
      <c r="B20" s="105">
        <v>50.75</v>
      </c>
      <c r="C20" s="106" t="s">
        <v>52</v>
      </c>
      <c r="D20" s="87">
        <v>169</v>
      </c>
      <c r="E20" s="87">
        <v>51</v>
      </c>
      <c r="F20" s="7">
        <f>D20*E20</f>
        <v>8619</v>
      </c>
      <c r="G20" s="8">
        <f>F20*300</f>
        <v>2585700</v>
      </c>
    </row>
    <row r="21" spans="1:7" x14ac:dyDescent="0.3">
      <c r="A21" s="119"/>
      <c r="B21" s="91"/>
      <c r="C21" s="91"/>
      <c r="D21" s="92"/>
      <c r="E21" s="92"/>
      <c r="F21" s="92"/>
      <c r="G21" s="93"/>
    </row>
    <row r="22" spans="1:7" x14ac:dyDescent="0.3">
      <c r="A22" s="141">
        <v>4</v>
      </c>
      <c r="B22" s="6" t="s">
        <v>54</v>
      </c>
      <c r="C22" s="6" t="s">
        <v>146</v>
      </c>
      <c r="D22" s="7">
        <v>60</v>
      </c>
      <c r="E22" s="7">
        <v>0.1</v>
      </c>
      <c r="F22" s="7">
        <f>D22*E22</f>
        <v>6</v>
      </c>
      <c r="G22" s="8">
        <f>F22*300</f>
        <v>1800</v>
      </c>
    </row>
    <row r="23" spans="1:7" x14ac:dyDescent="0.3">
      <c r="A23" s="142"/>
      <c r="B23" s="6" t="s">
        <v>57</v>
      </c>
      <c r="C23" s="6" t="s">
        <v>147</v>
      </c>
      <c r="D23" s="7">
        <v>54</v>
      </c>
      <c r="E23" s="7">
        <v>150</v>
      </c>
      <c r="F23" s="7">
        <f t="shared" ref="F23:F34" si="3">D23*E23</f>
        <v>8100</v>
      </c>
      <c r="G23" s="8">
        <f t="shared" ref="G23:G34" si="4">F23*300</f>
        <v>2430000</v>
      </c>
    </row>
    <row r="24" spans="1:7" ht="28" x14ac:dyDescent="0.3">
      <c r="A24" s="142"/>
      <c r="B24" s="6" t="s">
        <v>57</v>
      </c>
      <c r="C24" s="6" t="s">
        <v>148</v>
      </c>
      <c r="D24" s="7">
        <v>25</v>
      </c>
      <c r="E24" s="7">
        <v>25</v>
      </c>
      <c r="F24" s="7">
        <f t="shared" si="3"/>
        <v>625</v>
      </c>
      <c r="G24" s="8">
        <f t="shared" si="4"/>
        <v>187500</v>
      </c>
    </row>
    <row r="25" spans="1:7" x14ac:dyDescent="0.3">
      <c r="A25" s="142"/>
      <c r="B25" s="6" t="s">
        <v>240</v>
      </c>
      <c r="C25" s="6" t="s">
        <v>241</v>
      </c>
      <c r="D25" s="7">
        <v>10</v>
      </c>
      <c r="E25" s="7">
        <v>1533</v>
      </c>
      <c r="F25" s="7">
        <f t="shared" si="3"/>
        <v>15330</v>
      </c>
      <c r="G25" s="8">
        <f t="shared" si="4"/>
        <v>4599000</v>
      </c>
    </row>
    <row r="26" spans="1:7" x14ac:dyDescent="0.3">
      <c r="A26" s="142"/>
      <c r="B26" s="6" t="s">
        <v>242</v>
      </c>
      <c r="C26" s="6" t="s">
        <v>243</v>
      </c>
      <c r="D26" s="7">
        <v>5</v>
      </c>
      <c r="E26" s="7">
        <v>200</v>
      </c>
      <c r="F26" s="7">
        <f t="shared" si="3"/>
        <v>1000</v>
      </c>
      <c r="G26" s="8">
        <f t="shared" si="4"/>
        <v>300000</v>
      </c>
    </row>
    <row r="27" spans="1:7" x14ac:dyDescent="0.3">
      <c r="A27" s="142"/>
      <c r="B27" s="6" t="s">
        <v>244</v>
      </c>
      <c r="C27" s="6" t="s">
        <v>245</v>
      </c>
      <c r="D27" s="7">
        <v>0</v>
      </c>
      <c r="E27" s="7">
        <v>1533</v>
      </c>
      <c r="F27" s="7">
        <f t="shared" si="3"/>
        <v>0</v>
      </c>
      <c r="G27" s="8">
        <f t="shared" si="4"/>
        <v>0</v>
      </c>
    </row>
    <row r="28" spans="1:7" x14ac:dyDescent="0.3">
      <c r="A28" s="142"/>
      <c r="B28" s="6" t="s">
        <v>60</v>
      </c>
      <c r="C28" s="6" t="s">
        <v>61</v>
      </c>
      <c r="D28" s="7">
        <v>94</v>
      </c>
      <c r="E28" s="7">
        <v>0.8</v>
      </c>
      <c r="F28" s="7">
        <f t="shared" si="3"/>
        <v>75.2</v>
      </c>
      <c r="G28" s="8">
        <f t="shared" si="4"/>
        <v>22560</v>
      </c>
    </row>
    <row r="29" spans="1:7" x14ac:dyDescent="0.3">
      <c r="A29" s="142"/>
      <c r="B29" s="6" t="s">
        <v>60</v>
      </c>
      <c r="C29" s="107" t="s">
        <v>238</v>
      </c>
      <c r="D29" s="7">
        <v>94</v>
      </c>
      <c r="E29" s="7">
        <v>0.1</v>
      </c>
      <c r="F29" s="7">
        <f t="shared" si="3"/>
        <v>9.4</v>
      </c>
      <c r="G29" s="8">
        <f t="shared" si="4"/>
        <v>2820</v>
      </c>
    </row>
    <row r="30" spans="1:7" x14ac:dyDescent="0.3">
      <c r="A30" s="142"/>
      <c r="B30" s="6" t="s">
        <v>64</v>
      </c>
      <c r="C30" s="107" t="s">
        <v>65</v>
      </c>
      <c r="D30" s="7">
        <v>94</v>
      </c>
      <c r="E30" s="7">
        <v>0.5</v>
      </c>
      <c r="F30" s="7">
        <f t="shared" si="3"/>
        <v>47</v>
      </c>
      <c r="G30" s="8">
        <f t="shared" si="4"/>
        <v>14100</v>
      </c>
    </row>
    <row r="31" spans="1:7" ht="28" x14ac:dyDescent="0.3">
      <c r="A31" s="142"/>
      <c r="B31" s="6" t="s">
        <v>66</v>
      </c>
      <c r="C31" s="107" t="s">
        <v>67</v>
      </c>
      <c r="D31" s="7">
        <v>9</v>
      </c>
      <c r="E31" s="7">
        <v>1</v>
      </c>
      <c r="F31" s="7">
        <f t="shared" si="3"/>
        <v>9</v>
      </c>
      <c r="G31" s="8">
        <f t="shared" si="4"/>
        <v>2700</v>
      </c>
    </row>
    <row r="32" spans="1:7" x14ac:dyDescent="0.3">
      <c r="A32" s="142"/>
      <c r="B32" s="6" t="s">
        <v>68</v>
      </c>
      <c r="C32" s="107" t="s">
        <v>149</v>
      </c>
      <c r="D32" s="7">
        <v>25</v>
      </c>
      <c r="E32" s="7">
        <v>0.5</v>
      </c>
      <c r="F32" s="7">
        <f t="shared" si="3"/>
        <v>12.5</v>
      </c>
      <c r="G32" s="8">
        <f t="shared" si="4"/>
        <v>3750</v>
      </c>
    </row>
    <row r="33" spans="1:8" ht="42" x14ac:dyDescent="0.3">
      <c r="A33" s="142"/>
      <c r="B33" s="108">
        <v>50.69</v>
      </c>
      <c r="C33" s="107" t="s">
        <v>150</v>
      </c>
      <c r="D33" s="7">
        <v>10</v>
      </c>
      <c r="E33" s="7">
        <v>833</v>
      </c>
      <c r="F33" s="7">
        <f t="shared" si="3"/>
        <v>8330</v>
      </c>
      <c r="G33" s="8">
        <f t="shared" si="4"/>
        <v>2499000</v>
      </c>
    </row>
    <row r="34" spans="1:8" ht="42" x14ac:dyDescent="0.3">
      <c r="A34" s="143"/>
      <c r="B34" s="108" t="s">
        <v>151</v>
      </c>
      <c r="C34" s="107" t="s">
        <v>152</v>
      </c>
      <c r="D34" s="87">
        <v>16</v>
      </c>
      <c r="E34" s="87">
        <v>920</v>
      </c>
      <c r="F34" s="7">
        <f t="shared" si="3"/>
        <v>14720</v>
      </c>
      <c r="G34" s="8">
        <f t="shared" si="4"/>
        <v>4416000</v>
      </c>
    </row>
    <row r="35" spans="1:8" x14ac:dyDescent="0.3">
      <c r="A35" s="120"/>
      <c r="B35" s="91"/>
      <c r="C35" s="121"/>
      <c r="D35" s="92"/>
      <c r="E35" s="92"/>
      <c r="F35" s="92"/>
      <c r="G35" s="93"/>
    </row>
    <row r="36" spans="1:8" x14ac:dyDescent="0.3">
      <c r="A36" s="141">
        <v>5</v>
      </c>
      <c r="B36" s="6" t="s">
        <v>153</v>
      </c>
      <c r="C36" s="6" t="s">
        <v>154</v>
      </c>
      <c r="D36" s="7">
        <v>54</v>
      </c>
      <c r="E36" s="7">
        <v>40</v>
      </c>
      <c r="F36" s="7">
        <f>D36*E36</f>
        <v>2160</v>
      </c>
      <c r="G36" s="8">
        <f>F36*300</f>
        <v>648000</v>
      </c>
    </row>
    <row r="37" spans="1:8" ht="28" x14ac:dyDescent="0.3">
      <c r="A37" s="142"/>
      <c r="B37" s="9" t="s">
        <v>76</v>
      </c>
      <c r="C37" s="6" t="s">
        <v>155</v>
      </c>
      <c r="D37" s="7">
        <v>25</v>
      </c>
      <c r="E37" s="7">
        <v>2</v>
      </c>
      <c r="F37" s="7">
        <f t="shared" ref="F37:F46" si="5">D37*E37</f>
        <v>50</v>
      </c>
      <c r="G37" s="8">
        <f t="shared" ref="G37:G39" si="6">F37*300</f>
        <v>15000</v>
      </c>
    </row>
    <row r="38" spans="1:8" ht="28" x14ac:dyDescent="0.3">
      <c r="A38" s="142"/>
      <c r="B38" s="6" t="s">
        <v>79</v>
      </c>
      <c r="C38" s="6" t="s">
        <v>156</v>
      </c>
      <c r="D38" s="7">
        <v>104</v>
      </c>
      <c r="E38" s="7">
        <v>10000</v>
      </c>
      <c r="F38" s="7">
        <f t="shared" si="5"/>
        <v>1040000</v>
      </c>
      <c r="G38" s="8">
        <f t="shared" si="6"/>
        <v>312000000</v>
      </c>
    </row>
    <row r="39" spans="1:8" x14ac:dyDescent="0.3">
      <c r="A39" s="142"/>
      <c r="B39" s="6" t="s">
        <v>79</v>
      </c>
      <c r="C39" s="6" t="s">
        <v>157</v>
      </c>
      <c r="D39" s="7">
        <v>25</v>
      </c>
      <c r="E39" s="7">
        <v>2500</v>
      </c>
      <c r="F39" s="7">
        <f t="shared" si="5"/>
        <v>62500</v>
      </c>
      <c r="G39" s="8">
        <f t="shared" si="6"/>
        <v>18750000</v>
      </c>
    </row>
    <row r="40" spans="1:8" ht="70" x14ac:dyDescent="0.3">
      <c r="A40" s="142"/>
      <c r="B40" s="81" t="s">
        <v>158</v>
      </c>
      <c r="C40" s="6" t="s">
        <v>159</v>
      </c>
      <c r="D40" s="87">
        <v>119</v>
      </c>
      <c r="E40" s="87">
        <v>100</v>
      </c>
      <c r="F40" s="7">
        <f t="shared" si="5"/>
        <v>11900</v>
      </c>
      <c r="G40" s="8">
        <f>F40*300</f>
        <v>3570000</v>
      </c>
    </row>
    <row r="41" spans="1:8" ht="70" x14ac:dyDescent="0.3">
      <c r="A41" s="142"/>
      <c r="B41" s="81" t="s">
        <v>158</v>
      </c>
      <c r="C41" s="6" t="s">
        <v>160</v>
      </c>
      <c r="D41" s="87">
        <v>31</v>
      </c>
      <c r="E41" s="87">
        <v>100</v>
      </c>
      <c r="F41" s="7">
        <f t="shared" si="5"/>
        <v>3100</v>
      </c>
      <c r="G41" s="8">
        <f t="shared" ref="G41:G46" si="7">F41*300</f>
        <v>930000</v>
      </c>
    </row>
    <row r="42" spans="1:8" x14ac:dyDescent="0.3">
      <c r="A42" s="142"/>
      <c r="B42" s="6" t="s">
        <v>86</v>
      </c>
      <c r="C42" s="6" t="s">
        <v>87</v>
      </c>
      <c r="D42" s="87">
        <v>22</v>
      </c>
      <c r="E42" s="87">
        <v>11</v>
      </c>
      <c r="F42" s="87">
        <f>D42*E42</f>
        <v>242</v>
      </c>
      <c r="G42" s="8">
        <f t="shared" si="7"/>
        <v>72600</v>
      </c>
    </row>
    <row r="43" spans="1:8" x14ac:dyDescent="0.3">
      <c r="A43" s="142"/>
      <c r="B43" s="10">
        <v>50.61</v>
      </c>
      <c r="C43" s="6" t="s">
        <v>88</v>
      </c>
      <c r="D43" s="87">
        <v>9</v>
      </c>
      <c r="E43" s="87">
        <v>11</v>
      </c>
      <c r="F43" s="7">
        <f t="shared" si="5"/>
        <v>99</v>
      </c>
      <c r="G43" s="8">
        <f t="shared" si="7"/>
        <v>29700</v>
      </c>
    </row>
    <row r="44" spans="1:8" x14ac:dyDescent="0.3">
      <c r="A44" s="142"/>
      <c r="B44" s="10" t="s">
        <v>246</v>
      </c>
      <c r="C44" s="6" t="s">
        <v>247</v>
      </c>
      <c r="D44" s="87">
        <v>0</v>
      </c>
      <c r="E44" s="87">
        <v>20</v>
      </c>
      <c r="F44" s="7">
        <f t="shared" si="5"/>
        <v>0</v>
      </c>
      <c r="G44" s="8">
        <f t="shared" si="7"/>
        <v>0</v>
      </c>
    </row>
    <row r="45" spans="1:8" x14ac:dyDescent="0.3">
      <c r="A45" s="142"/>
      <c r="B45" s="10">
        <v>50.65</v>
      </c>
      <c r="C45" s="6" t="s">
        <v>161</v>
      </c>
      <c r="D45" s="87">
        <v>94</v>
      </c>
      <c r="E45" s="87">
        <v>3000</v>
      </c>
      <c r="F45" s="7">
        <f t="shared" si="5"/>
        <v>282000</v>
      </c>
      <c r="G45" s="8">
        <f t="shared" si="7"/>
        <v>84600000</v>
      </c>
    </row>
    <row r="46" spans="1:8" x14ac:dyDescent="0.3">
      <c r="A46" s="143"/>
      <c r="B46" s="10">
        <v>50.65</v>
      </c>
      <c r="C46" s="6" t="s">
        <v>162</v>
      </c>
      <c r="D46" s="87">
        <v>25</v>
      </c>
      <c r="E46" s="87">
        <v>128</v>
      </c>
      <c r="F46" s="7">
        <f t="shared" si="5"/>
        <v>3200</v>
      </c>
      <c r="G46" s="8">
        <f t="shared" si="7"/>
        <v>960000</v>
      </c>
    </row>
    <row r="47" spans="1:8" x14ac:dyDescent="0.3">
      <c r="A47" s="115"/>
      <c r="B47" s="116"/>
      <c r="C47" s="117"/>
      <c r="D47" s="118"/>
      <c r="E47" s="118"/>
      <c r="F47" s="92"/>
      <c r="G47" s="93"/>
    </row>
    <row r="48" spans="1:8" x14ac:dyDescent="0.3">
      <c r="A48" s="76">
        <v>6</v>
      </c>
      <c r="B48" s="105">
        <v>50.12</v>
      </c>
      <c r="C48" s="106" t="s">
        <v>97</v>
      </c>
      <c r="D48" s="87">
        <v>27</v>
      </c>
      <c r="E48" s="87">
        <v>40</v>
      </c>
      <c r="F48" s="7">
        <f>D48*E48</f>
        <v>1080</v>
      </c>
      <c r="G48" s="8">
        <f>F48*300</f>
        <v>324000</v>
      </c>
      <c r="H48" s="125"/>
    </row>
    <row r="49" spans="1:8" x14ac:dyDescent="0.3">
      <c r="A49" s="136"/>
      <c r="B49" s="105" t="s">
        <v>254</v>
      </c>
      <c r="C49" s="106" t="s">
        <v>255</v>
      </c>
      <c r="D49" s="87">
        <v>5</v>
      </c>
      <c r="E49" s="87">
        <v>1</v>
      </c>
      <c r="F49" s="7">
        <f>D49*E49</f>
        <v>5</v>
      </c>
      <c r="G49" s="8">
        <f>F49*300</f>
        <v>1500</v>
      </c>
      <c r="H49" s="125"/>
    </row>
    <row r="50" spans="1:8" x14ac:dyDescent="0.3">
      <c r="A50" s="122"/>
      <c r="B50" s="123"/>
      <c r="C50" s="91"/>
      <c r="D50" s="92"/>
      <c r="E50" s="92"/>
      <c r="F50" s="92"/>
      <c r="G50" s="93"/>
    </row>
    <row r="51" spans="1:8" x14ac:dyDescent="0.3">
      <c r="A51" s="138">
        <v>7</v>
      </c>
      <c r="B51" s="81" t="s">
        <v>163</v>
      </c>
      <c r="C51" s="6" t="s">
        <v>101</v>
      </c>
      <c r="D51" s="7">
        <v>94</v>
      </c>
      <c r="E51" s="7">
        <v>1</v>
      </c>
      <c r="F51" s="7">
        <f>D51*E51</f>
        <v>94</v>
      </c>
      <c r="G51" s="8">
        <f>F51*300</f>
        <v>28200</v>
      </c>
    </row>
    <row r="52" spans="1:8" ht="28" x14ac:dyDescent="0.3">
      <c r="A52" s="144"/>
      <c r="B52" s="6" t="s">
        <v>109</v>
      </c>
      <c r="C52" s="6" t="s">
        <v>164</v>
      </c>
      <c r="D52" s="7">
        <v>110</v>
      </c>
      <c r="E52" s="7">
        <v>589</v>
      </c>
      <c r="F52" s="7">
        <f>D52*E52</f>
        <v>64790</v>
      </c>
      <c r="G52" s="8">
        <f t="shared" ref="G52:G69" si="8">F52*300</f>
        <v>19437000</v>
      </c>
      <c r="H52" s="125"/>
    </row>
    <row r="53" spans="1:8" ht="28" x14ac:dyDescent="0.3">
      <c r="A53" s="144"/>
      <c r="B53" s="6" t="s">
        <v>165</v>
      </c>
      <c r="C53" s="6" t="s">
        <v>166</v>
      </c>
      <c r="D53" s="7">
        <v>3</v>
      </c>
      <c r="E53" s="7">
        <v>295</v>
      </c>
      <c r="F53" s="7">
        <f t="shared" ref="F53:F68" si="9">D53*E53</f>
        <v>885</v>
      </c>
      <c r="G53" s="8">
        <f t="shared" si="8"/>
        <v>265500</v>
      </c>
    </row>
    <row r="54" spans="1:8" ht="28" x14ac:dyDescent="0.3">
      <c r="A54" s="144"/>
      <c r="B54" s="6" t="s">
        <v>109</v>
      </c>
      <c r="C54" s="6" t="s">
        <v>167</v>
      </c>
      <c r="D54" s="7">
        <v>31</v>
      </c>
      <c r="E54" s="7">
        <v>589</v>
      </c>
      <c r="F54" s="7">
        <f t="shared" si="9"/>
        <v>18259</v>
      </c>
      <c r="G54" s="8">
        <f t="shared" si="8"/>
        <v>5477700</v>
      </c>
    </row>
    <row r="55" spans="1:8" ht="28" x14ac:dyDescent="0.3">
      <c r="A55" s="144"/>
      <c r="B55" s="6" t="s">
        <v>109</v>
      </c>
      <c r="C55" s="6" t="s">
        <v>168</v>
      </c>
      <c r="D55" s="7">
        <v>24</v>
      </c>
      <c r="E55" s="7">
        <v>256</v>
      </c>
      <c r="F55" s="7">
        <f t="shared" si="9"/>
        <v>6144</v>
      </c>
      <c r="G55" s="8">
        <f t="shared" si="8"/>
        <v>1843200</v>
      </c>
    </row>
    <row r="56" spans="1:8" ht="28" x14ac:dyDescent="0.3">
      <c r="A56" s="144"/>
      <c r="B56" s="6" t="s">
        <v>109</v>
      </c>
      <c r="C56" s="6" t="s">
        <v>169</v>
      </c>
      <c r="D56" s="7">
        <v>4</v>
      </c>
      <c r="E56" s="7">
        <v>4</v>
      </c>
      <c r="F56" s="7">
        <f t="shared" si="9"/>
        <v>16</v>
      </c>
      <c r="G56" s="8">
        <f t="shared" si="8"/>
        <v>4800</v>
      </c>
    </row>
    <row r="57" spans="1:8" ht="28" x14ac:dyDescent="0.3">
      <c r="A57" s="144"/>
      <c r="B57" s="6" t="s">
        <v>170</v>
      </c>
      <c r="C57" s="6" t="s">
        <v>171</v>
      </c>
      <c r="D57" s="7">
        <v>0</v>
      </c>
      <c r="E57" s="7">
        <v>0</v>
      </c>
      <c r="F57" s="7">
        <f t="shared" si="9"/>
        <v>0</v>
      </c>
      <c r="G57" s="8">
        <f t="shared" si="8"/>
        <v>0</v>
      </c>
    </row>
    <row r="58" spans="1:8" x14ac:dyDescent="0.3">
      <c r="A58" s="144"/>
      <c r="B58" s="6" t="s">
        <v>172</v>
      </c>
      <c r="C58" s="6" t="s">
        <v>173</v>
      </c>
      <c r="D58" s="7">
        <v>116</v>
      </c>
      <c r="E58" s="7">
        <v>84</v>
      </c>
      <c r="F58" s="7">
        <f t="shared" si="9"/>
        <v>9744</v>
      </c>
      <c r="G58" s="8">
        <f t="shared" si="8"/>
        <v>2923200</v>
      </c>
    </row>
    <row r="59" spans="1:8" ht="28" x14ac:dyDescent="0.3">
      <c r="A59" s="144"/>
      <c r="B59" s="10" t="s">
        <v>174</v>
      </c>
      <c r="C59" s="6" t="s">
        <v>175</v>
      </c>
      <c r="D59" s="7">
        <v>9</v>
      </c>
      <c r="E59" s="7">
        <v>793.3</v>
      </c>
      <c r="F59" s="7">
        <f t="shared" si="9"/>
        <v>7139.7</v>
      </c>
      <c r="G59" s="8">
        <f t="shared" si="8"/>
        <v>2141910</v>
      </c>
    </row>
    <row r="60" spans="1:8" ht="28" x14ac:dyDescent="0.3">
      <c r="A60" s="144"/>
      <c r="B60" s="10" t="s">
        <v>176</v>
      </c>
      <c r="C60" s="6" t="s">
        <v>177</v>
      </c>
      <c r="D60" s="7">
        <v>101</v>
      </c>
      <c r="E60" s="7">
        <v>2080</v>
      </c>
      <c r="F60" s="7">
        <f t="shared" si="9"/>
        <v>210080</v>
      </c>
      <c r="G60" s="8">
        <f t="shared" si="8"/>
        <v>63024000</v>
      </c>
    </row>
    <row r="61" spans="1:8" x14ac:dyDescent="0.3">
      <c r="A61" s="144"/>
      <c r="B61" s="81" t="s">
        <v>178</v>
      </c>
      <c r="C61" s="6" t="s">
        <v>179</v>
      </c>
      <c r="D61" s="87">
        <v>59</v>
      </c>
      <c r="E61" s="87">
        <v>780</v>
      </c>
      <c r="F61" s="7">
        <f>D61*E61</f>
        <v>46020</v>
      </c>
      <c r="G61" s="8">
        <f t="shared" si="8"/>
        <v>13806000</v>
      </c>
    </row>
    <row r="62" spans="1:8" x14ac:dyDescent="0.3">
      <c r="A62" s="144"/>
      <c r="B62" s="81" t="s">
        <v>178</v>
      </c>
      <c r="C62" s="6" t="s">
        <v>180</v>
      </c>
      <c r="D62" s="7">
        <v>5</v>
      </c>
      <c r="E62" s="7">
        <v>1440</v>
      </c>
      <c r="F62" s="7">
        <f>D62*E62</f>
        <v>7200</v>
      </c>
      <c r="G62" s="8">
        <f t="shared" si="8"/>
        <v>2160000</v>
      </c>
    </row>
    <row r="63" spans="1:8" ht="28" x14ac:dyDescent="0.3">
      <c r="A63" s="144"/>
      <c r="B63" s="84" t="s">
        <v>181</v>
      </c>
      <c r="C63" s="109" t="s">
        <v>182</v>
      </c>
      <c r="D63" s="7">
        <v>2</v>
      </c>
      <c r="E63" s="7">
        <v>315</v>
      </c>
      <c r="F63" s="7">
        <f>D63*E63</f>
        <v>630</v>
      </c>
      <c r="G63" s="8">
        <f t="shared" si="8"/>
        <v>189000</v>
      </c>
    </row>
    <row r="64" spans="1:8" ht="28" x14ac:dyDescent="0.3">
      <c r="A64" s="144"/>
      <c r="B64" s="135" t="s">
        <v>250</v>
      </c>
      <c r="C64" s="110" t="s">
        <v>183</v>
      </c>
      <c r="D64" s="111">
        <v>0</v>
      </c>
      <c r="E64" s="111">
        <v>50</v>
      </c>
      <c r="F64" s="7">
        <f>D64*E64</f>
        <v>0</v>
      </c>
      <c r="G64" s="8">
        <f t="shared" si="8"/>
        <v>0</v>
      </c>
    </row>
    <row r="65" spans="1:7" ht="28" x14ac:dyDescent="0.3">
      <c r="A65" s="144"/>
      <c r="B65" s="6" t="s">
        <v>184</v>
      </c>
      <c r="C65" s="6" t="s">
        <v>185</v>
      </c>
      <c r="D65" s="87">
        <v>158</v>
      </c>
      <c r="E65" s="87">
        <v>60</v>
      </c>
      <c r="F65" s="7">
        <f t="shared" si="9"/>
        <v>9480</v>
      </c>
      <c r="G65" s="8">
        <f t="shared" si="8"/>
        <v>2844000</v>
      </c>
    </row>
    <row r="66" spans="1:7" x14ac:dyDescent="0.3">
      <c r="A66" s="144"/>
      <c r="B66" s="6" t="s">
        <v>123</v>
      </c>
      <c r="C66" s="6" t="s">
        <v>124</v>
      </c>
      <c r="D66" s="87">
        <v>2</v>
      </c>
      <c r="E66" s="87">
        <v>100</v>
      </c>
      <c r="F66" s="7">
        <f t="shared" si="9"/>
        <v>200</v>
      </c>
      <c r="G66" s="8">
        <f t="shared" si="8"/>
        <v>60000</v>
      </c>
    </row>
    <row r="67" spans="1:7" ht="28" x14ac:dyDescent="0.3">
      <c r="A67" s="144"/>
      <c r="B67" s="107" t="s">
        <v>123</v>
      </c>
      <c r="C67" s="6" t="s">
        <v>248</v>
      </c>
      <c r="D67" s="87">
        <v>3</v>
      </c>
      <c r="E67" s="87">
        <v>100</v>
      </c>
      <c r="F67" s="7">
        <f t="shared" si="9"/>
        <v>300</v>
      </c>
      <c r="G67" s="8">
        <f t="shared" si="8"/>
        <v>90000</v>
      </c>
    </row>
    <row r="68" spans="1:7" customFormat="1" ht="28" x14ac:dyDescent="0.3">
      <c r="A68" s="145"/>
      <c r="B68" s="112" t="s">
        <v>186</v>
      </c>
      <c r="C68" s="6" t="s">
        <v>187</v>
      </c>
      <c r="D68" s="87">
        <v>2</v>
      </c>
      <c r="E68" s="87">
        <v>320</v>
      </c>
      <c r="F68" s="7">
        <f t="shared" si="9"/>
        <v>640</v>
      </c>
      <c r="G68" s="8">
        <f t="shared" si="8"/>
        <v>192000</v>
      </c>
    </row>
    <row r="69" spans="1:7" x14ac:dyDescent="0.3">
      <c r="B69" s="95" t="s">
        <v>125</v>
      </c>
      <c r="D69" s="95">
        <v>169</v>
      </c>
      <c r="E69" s="95"/>
      <c r="F69" s="113">
        <f>SUM(F3:F68)</f>
        <v>2086947.3</v>
      </c>
      <c r="G69" s="126">
        <f t="shared" si="8"/>
        <v>626084190</v>
      </c>
    </row>
    <row r="70" spans="1:7" x14ac:dyDescent="0.3">
      <c r="F70" s="114"/>
    </row>
    <row r="71" spans="1:7" x14ac:dyDescent="0.3">
      <c r="F71" s="114"/>
    </row>
    <row r="72" spans="1:7" x14ac:dyDescent="0.3">
      <c r="F72" s="114"/>
    </row>
    <row r="73" spans="1:7" x14ac:dyDescent="0.3">
      <c r="F73" s="114"/>
    </row>
    <row r="74" spans="1:7" x14ac:dyDescent="0.3">
      <c r="F74" s="114"/>
    </row>
    <row r="75" spans="1:7" x14ac:dyDescent="0.3">
      <c r="F75" s="114"/>
    </row>
    <row r="76" spans="1:7" x14ac:dyDescent="0.3">
      <c r="F76" s="114"/>
    </row>
    <row r="77" spans="1:7" x14ac:dyDescent="0.3">
      <c r="F77" s="114"/>
    </row>
    <row r="78" spans="1:7" x14ac:dyDescent="0.3">
      <c r="F78" s="114"/>
    </row>
    <row r="79" spans="1:7" x14ac:dyDescent="0.3">
      <c r="F79" s="114"/>
    </row>
    <row r="80" spans="1:7" x14ac:dyDescent="0.3">
      <c r="F80" s="114"/>
    </row>
    <row r="81" spans="6:6" x14ac:dyDescent="0.3">
      <c r="F81" s="114"/>
    </row>
    <row r="82" spans="6:6" x14ac:dyDescent="0.3">
      <c r="F82" s="114"/>
    </row>
    <row r="83" spans="6:6" x14ac:dyDescent="0.3">
      <c r="F83" s="114"/>
    </row>
    <row r="84" spans="6:6" x14ac:dyDescent="0.3">
      <c r="F84" s="114"/>
    </row>
    <row r="85" spans="6:6" x14ac:dyDescent="0.3">
      <c r="F85" s="114"/>
    </row>
    <row r="86" spans="6:6" x14ac:dyDescent="0.3">
      <c r="F86" s="114"/>
    </row>
    <row r="87" spans="6:6" x14ac:dyDescent="0.3">
      <c r="F87" s="114"/>
    </row>
    <row r="88" spans="6:6" x14ac:dyDescent="0.3">
      <c r="F88" s="114"/>
    </row>
    <row r="89" spans="6:6" x14ac:dyDescent="0.3">
      <c r="F89" s="114"/>
    </row>
    <row r="90" spans="6:6" x14ac:dyDescent="0.3">
      <c r="F90" s="114"/>
    </row>
    <row r="91" spans="6:6" x14ac:dyDescent="0.3">
      <c r="F91" s="114"/>
    </row>
    <row r="92" spans="6:6" x14ac:dyDescent="0.3">
      <c r="F92" s="114"/>
    </row>
    <row r="93" spans="6:6" x14ac:dyDescent="0.3">
      <c r="F93" s="114"/>
    </row>
    <row r="94" spans="6:6" x14ac:dyDescent="0.3">
      <c r="F94" s="114"/>
    </row>
    <row r="95" spans="6:6" x14ac:dyDescent="0.3">
      <c r="F95" s="114"/>
    </row>
    <row r="96" spans="6:6" x14ac:dyDescent="0.3">
      <c r="F96" s="114"/>
    </row>
    <row r="97" spans="6:6" x14ac:dyDescent="0.3">
      <c r="F97" s="114"/>
    </row>
    <row r="98" spans="6:6" x14ac:dyDescent="0.3">
      <c r="F98" s="114"/>
    </row>
    <row r="99" spans="6:6" x14ac:dyDescent="0.3">
      <c r="F99" s="114"/>
    </row>
    <row r="100" spans="6:6" x14ac:dyDescent="0.3">
      <c r="F100" s="114"/>
    </row>
    <row r="101" spans="6:6" x14ac:dyDescent="0.3">
      <c r="F101" s="114"/>
    </row>
    <row r="102" spans="6:6" x14ac:dyDescent="0.3">
      <c r="F102" s="114"/>
    </row>
    <row r="103" spans="6:6" x14ac:dyDescent="0.3">
      <c r="F103" s="114"/>
    </row>
    <row r="104" spans="6:6" x14ac:dyDescent="0.3">
      <c r="F104" s="114"/>
    </row>
    <row r="105" spans="6:6" x14ac:dyDescent="0.3">
      <c r="F105" s="114"/>
    </row>
    <row r="106" spans="6:6" x14ac:dyDescent="0.3">
      <c r="F106" s="114"/>
    </row>
    <row r="107" spans="6:6" x14ac:dyDescent="0.3">
      <c r="F107" s="114"/>
    </row>
    <row r="108" spans="6:6" x14ac:dyDescent="0.3">
      <c r="F108" s="114"/>
    </row>
    <row r="109" spans="6:6" x14ac:dyDescent="0.3">
      <c r="F109" s="114"/>
    </row>
    <row r="110" spans="6:6" x14ac:dyDescent="0.3">
      <c r="F110" s="114"/>
    </row>
    <row r="111" spans="6:6" x14ac:dyDescent="0.3">
      <c r="F111" s="114"/>
    </row>
    <row r="112" spans="6:6" x14ac:dyDescent="0.3">
      <c r="F112" s="114"/>
    </row>
    <row r="113" spans="6:6" x14ac:dyDescent="0.3">
      <c r="F113" s="114"/>
    </row>
    <row r="114" spans="6:6" x14ac:dyDescent="0.3">
      <c r="F114" s="114"/>
    </row>
    <row r="115" spans="6:6" x14ac:dyDescent="0.3">
      <c r="F115" s="114"/>
    </row>
    <row r="116" spans="6:6" x14ac:dyDescent="0.3">
      <c r="F116" s="114"/>
    </row>
    <row r="117" spans="6:6" x14ac:dyDescent="0.3">
      <c r="F117" s="114"/>
    </row>
    <row r="118" spans="6:6" x14ac:dyDescent="0.3">
      <c r="F118" s="114"/>
    </row>
    <row r="119" spans="6:6" x14ac:dyDescent="0.3">
      <c r="F119" s="114"/>
    </row>
    <row r="120" spans="6:6" x14ac:dyDescent="0.3">
      <c r="F120" s="114"/>
    </row>
    <row r="121" spans="6:6" x14ac:dyDescent="0.3">
      <c r="F121" s="114"/>
    </row>
    <row r="122" spans="6:6" x14ac:dyDescent="0.3">
      <c r="F122" s="114"/>
    </row>
    <row r="123" spans="6:6" x14ac:dyDescent="0.3">
      <c r="F123" s="114"/>
    </row>
    <row r="124" spans="6:6" x14ac:dyDescent="0.3">
      <c r="F124" s="114"/>
    </row>
    <row r="125" spans="6:6" x14ac:dyDescent="0.3">
      <c r="F125" s="114"/>
    </row>
    <row r="126" spans="6:6" x14ac:dyDescent="0.3">
      <c r="F126" s="114"/>
    </row>
    <row r="127" spans="6:6" x14ac:dyDescent="0.3">
      <c r="F127" s="114"/>
    </row>
    <row r="128" spans="6:6" x14ac:dyDescent="0.3">
      <c r="F128" s="114"/>
    </row>
    <row r="129" spans="6:6" x14ac:dyDescent="0.3">
      <c r="F129" s="114"/>
    </row>
    <row r="130" spans="6:6" x14ac:dyDescent="0.3">
      <c r="F130" s="114"/>
    </row>
    <row r="131" spans="6:6" x14ac:dyDescent="0.3">
      <c r="F131" s="114"/>
    </row>
    <row r="132" spans="6:6" x14ac:dyDescent="0.3">
      <c r="F132" s="114"/>
    </row>
    <row r="133" spans="6:6" x14ac:dyDescent="0.3">
      <c r="F133" s="114"/>
    </row>
    <row r="134" spans="6:6" x14ac:dyDescent="0.3">
      <c r="F134" s="114"/>
    </row>
    <row r="135" spans="6:6" x14ac:dyDescent="0.3">
      <c r="F135" s="114"/>
    </row>
    <row r="136" spans="6:6" x14ac:dyDescent="0.3">
      <c r="F136" s="114"/>
    </row>
    <row r="137" spans="6:6" x14ac:dyDescent="0.3">
      <c r="F137" s="114"/>
    </row>
    <row r="138" spans="6:6" x14ac:dyDescent="0.3">
      <c r="F138" s="114"/>
    </row>
    <row r="139" spans="6:6" x14ac:dyDescent="0.3">
      <c r="F139" s="114"/>
    </row>
    <row r="140" spans="6:6" x14ac:dyDescent="0.3">
      <c r="F140" s="114"/>
    </row>
    <row r="141" spans="6:6" x14ac:dyDescent="0.3">
      <c r="F141" s="114"/>
    </row>
    <row r="142" spans="6:6" x14ac:dyDescent="0.3">
      <c r="F142" s="114"/>
    </row>
    <row r="143" spans="6:6" x14ac:dyDescent="0.3">
      <c r="F143" s="114"/>
    </row>
    <row r="144" spans="6:6" x14ac:dyDescent="0.3">
      <c r="F144" s="114"/>
    </row>
    <row r="145" spans="6:6" x14ac:dyDescent="0.3">
      <c r="F145" s="114"/>
    </row>
    <row r="146" spans="6:6" x14ac:dyDescent="0.3">
      <c r="F146" s="114"/>
    </row>
    <row r="147" spans="6:6" x14ac:dyDescent="0.3">
      <c r="F147" s="114"/>
    </row>
    <row r="148" spans="6:6" x14ac:dyDescent="0.3">
      <c r="F148" s="114"/>
    </row>
    <row r="149" spans="6:6" x14ac:dyDescent="0.3">
      <c r="F149" s="114"/>
    </row>
    <row r="150" spans="6:6" x14ac:dyDescent="0.3">
      <c r="F150" s="114"/>
    </row>
    <row r="151" spans="6:6" x14ac:dyDescent="0.3">
      <c r="F151" s="114"/>
    </row>
    <row r="152" spans="6:6" x14ac:dyDescent="0.3">
      <c r="F152" s="114"/>
    </row>
    <row r="153" spans="6:6" x14ac:dyDescent="0.3">
      <c r="F153" s="114"/>
    </row>
    <row r="154" spans="6:6" x14ac:dyDescent="0.3">
      <c r="F154" s="114"/>
    </row>
    <row r="155" spans="6:6" x14ac:dyDescent="0.3">
      <c r="F155" s="114"/>
    </row>
    <row r="156" spans="6:6" x14ac:dyDescent="0.3">
      <c r="F156" s="114"/>
    </row>
    <row r="157" spans="6:6" x14ac:dyDescent="0.3">
      <c r="F157" s="114"/>
    </row>
    <row r="158" spans="6:6" x14ac:dyDescent="0.3">
      <c r="F158" s="114"/>
    </row>
    <row r="159" spans="6:6" x14ac:dyDescent="0.3">
      <c r="F159" s="114"/>
    </row>
    <row r="160" spans="6:6" x14ac:dyDescent="0.3">
      <c r="F160" s="114"/>
    </row>
    <row r="161" spans="6:6" x14ac:dyDescent="0.3">
      <c r="F161" s="114"/>
    </row>
    <row r="162" spans="6:6" x14ac:dyDescent="0.3">
      <c r="F162" s="114"/>
    </row>
    <row r="163" spans="6:6" x14ac:dyDescent="0.3">
      <c r="F163" s="114"/>
    </row>
    <row r="164" spans="6:6" x14ac:dyDescent="0.3">
      <c r="F164" s="114"/>
    </row>
    <row r="165" spans="6:6" x14ac:dyDescent="0.3">
      <c r="F165" s="114"/>
    </row>
    <row r="166" spans="6:6" x14ac:dyDescent="0.3">
      <c r="F166" s="114"/>
    </row>
    <row r="167" spans="6:6" x14ac:dyDescent="0.3">
      <c r="F167" s="114"/>
    </row>
    <row r="168" spans="6:6" x14ac:dyDescent="0.3">
      <c r="F168" s="114"/>
    </row>
    <row r="169" spans="6:6" x14ac:dyDescent="0.3">
      <c r="F169" s="114"/>
    </row>
    <row r="170" spans="6:6" x14ac:dyDescent="0.3">
      <c r="F170" s="114"/>
    </row>
    <row r="171" spans="6:6" x14ac:dyDescent="0.3">
      <c r="F171" s="114"/>
    </row>
    <row r="172" spans="6:6" x14ac:dyDescent="0.3">
      <c r="F172" s="114"/>
    </row>
    <row r="173" spans="6:6" x14ac:dyDescent="0.3">
      <c r="F173" s="114"/>
    </row>
    <row r="174" spans="6:6" x14ac:dyDescent="0.3">
      <c r="F174" s="114"/>
    </row>
    <row r="175" spans="6:6" x14ac:dyDescent="0.3">
      <c r="F175" s="114"/>
    </row>
    <row r="176" spans="6:6" x14ac:dyDescent="0.3">
      <c r="F176" s="114"/>
    </row>
    <row r="177" spans="6:6" x14ac:dyDescent="0.3">
      <c r="F177" s="114"/>
    </row>
    <row r="178" spans="6:6" x14ac:dyDescent="0.3">
      <c r="F178" s="114"/>
    </row>
    <row r="179" spans="6:6" x14ac:dyDescent="0.3">
      <c r="F179" s="114"/>
    </row>
    <row r="180" spans="6:6" x14ac:dyDescent="0.3">
      <c r="F180" s="114"/>
    </row>
    <row r="181" spans="6:6" x14ac:dyDescent="0.3">
      <c r="F181" s="114"/>
    </row>
    <row r="182" spans="6:6" x14ac:dyDescent="0.3">
      <c r="F182" s="114"/>
    </row>
    <row r="183" spans="6:6" x14ac:dyDescent="0.3">
      <c r="F183" s="114"/>
    </row>
    <row r="184" spans="6:6" x14ac:dyDescent="0.3">
      <c r="F184" s="114"/>
    </row>
    <row r="185" spans="6:6" x14ac:dyDescent="0.3">
      <c r="F185" s="114"/>
    </row>
    <row r="186" spans="6:6" x14ac:dyDescent="0.3">
      <c r="F186" s="114"/>
    </row>
    <row r="187" spans="6:6" x14ac:dyDescent="0.3">
      <c r="F187" s="114"/>
    </row>
    <row r="188" spans="6:6" x14ac:dyDescent="0.3">
      <c r="F188" s="114"/>
    </row>
    <row r="189" spans="6:6" x14ac:dyDescent="0.3">
      <c r="F189" s="114"/>
    </row>
    <row r="190" spans="6:6" x14ac:dyDescent="0.3">
      <c r="F190" s="114"/>
    </row>
    <row r="191" spans="6:6" x14ac:dyDescent="0.3">
      <c r="F191" s="114"/>
    </row>
    <row r="192" spans="6:6" x14ac:dyDescent="0.3">
      <c r="F192" s="114"/>
    </row>
    <row r="193" spans="6:6" x14ac:dyDescent="0.3">
      <c r="F193" s="114"/>
    </row>
    <row r="194" spans="6:6" x14ac:dyDescent="0.3">
      <c r="F194" s="114"/>
    </row>
    <row r="195" spans="6:6" x14ac:dyDescent="0.3">
      <c r="F195" s="114"/>
    </row>
    <row r="196" spans="6:6" x14ac:dyDescent="0.3">
      <c r="F196" s="114"/>
    </row>
    <row r="197" spans="6:6" x14ac:dyDescent="0.3">
      <c r="F197" s="114"/>
    </row>
    <row r="198" spans="6:6" x14ac:dyDescent="0.3">
      <c r="F198" s="114"/>
    </row>
    <row r="199" spans="6:6" x14ac:dyDescent="0.3">
      <c r="F199" s="114"/>
    </row>
    <row r="200" spans="6:6" x14ac:dyDescent="0.3">
      <c r="F200" s="114"/>
    </row>
    <row r="201" spans="6:6" x14ac:dyDescent="0.3">
      <c r="F201" s="114"/>
    </row>
    <row r="202" spans="6:6" x14ac:dyDescent="0.3">
      <c r="F202" s="114"/>
    </row>
    <row r="203" spans="6:6" x14ac:dyDescent="0.3">
      <c r="F203" s="114"/>
    </row>
    <row r="204" spans="6:6" x14ac:dyDescent="0.3">
      <c r="F204" s="114"/>
    </row>
    <row r="205" spans="6:6" x14ac:dyDescent="0.3">
      <c r="F205" s="114"/>
    </row>
    <row r="206" spans="6:6" x14ac:dyDescent="0.3">
      <c r="F206" s="114"/>
    </row>
    <row r="207" spans="6:6" x14ac:dyDescent="0.3">
      <c r="F207" s="114"/>
    </row>
    <row r="208" spans="6:6" x14ac:dyDescent="0.3">
      <c r="F208" s="114"/>
    </row>
    <row r="209" spans="6:6" x14ac:dyDescent="0.3">
      <c r="F209" s="114"/>
    </row>
    <row r="210" spans="6:6" x14ac:dyDescent="0.3">
      <c r="F210" s="114"/>
    </row>
    <row r="211" spans="6:6" x14ac:dyDescent="0.3">
      <c r="F211" s="114"/>
    </row>
    <row r="212" spans="6:6" x14ac:dyDescent="0.3">
      <c r="F212" s="114"/>
    </row>
    <row r="213" spans="6:6" x14ac:dyDescent="0.3">
      <c r="F213" s="114"/>
    </row>
    <row r="214" spans="6:6" x14ac:dyDescent="0.3">
      <c r="F214" s="114"/>
    </row>
    <row r="215" spans="6:6" x14ac:dyDescent="0.3">
      <c r="F215" s="114"/>
    </row>
    <row r="216" spans="6:6" x14ac:dyDescent="0.3">
      <c r="F216" s="114"/>
    </row>
    <row r="217" spans="6:6" x14ac:dyDescent="0.3">
      <c r="F217" s="114"/>
    </row>
    <row r="218" spans="6:6" x14ac:dyDescent="0.3">
      <c r="F218" s="114"/>
    </row>
    <row r="219" spans="6:6" x14ac:dyDescent="0.3">
      <c r="F219" s="114"/>
    </row>
    <row r="220" spans="6:6" x14ac:dyDescent="0.3">
      <c r="F220" s="114"/>
    </row>
    <row r="221" spans="6:6" x14ac:dyDescent="0.3">
      <c r="F221" s="114"/>
    </row>
    <row r="222" spans="6:6" x14ac:dyDescent="0.3">
      <c r="F222" s="114"/>
    </row>
    <row r="223" spans="6:6" x14ac:dyDescent="0.3">
      <c r="F223" s="114"/>
    </row>
    <row r="224" spans="6:6" x14ac:dyDescent="0.3">
      <c r="F224" s="114"/>
    </row>
    <row r="225" spans="6:6" x14ac:dyDescent="0.3">
      <c r="F225" s="114"/>
    </row>
    <row r="226" spans="6:6" x14ac:dyDescent="0.3">
      <c r="F226" s="114"/>
    </row>
    <row r="227" spans="6:6" x14ac:dyDescent="0.3">
      <c r="F227" s="114"/>
    </row>
    <row r="228" spans="6:6" x14ac:dyDescent="0.3">
      <c r="F228" s="114"/>
    </row>
    <row r="229" spans="6:6" x14ac:dyDescent="0.3">
      <c r="F229" s="114"/>
    </row>
  </sheetData>
  <mergeCells count="5">
    <mergeCell ref="B1:G1"/>
    <mergeCell ref="A22:A34"/>
    <mergeCell ref="A36:A46"/>
    <mergeCell ref="A51:A68"/>
    <mergeCell ref="A3:A17"/>
  </mergeCells>
  <pageMargins left="0.7" right="0.7" top="0.75" bottom="0.75" header="0.3" footer="0.3"/>
  <pageSetup scale="70" orientation="landscape" r:id="rId1"/>
  <rowBreaks count="2" manualBreakCount="2">
    <brk id="34" max="16383" man="1"/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6"/>
  <sheetViews>
    <sheetView tabSelected="1" topLeftCell="A39" zoomScale="90" zoomScaleNormal="90" zoomScaleSheetLayoutView="100" workbookViewId="0">
      <selection activeCell="O36" sqref="O36"/>
    </sheetView>
  </sheetViews>
  <sheetFormatPr defaultRowHeight="14" x14ac:dyDescent="0.3"/>
  <cols>
    <col min="1" max="1" width="17.08203125" customWidth="1"/>
    <col min="2" max="2" width="15" customWidth="1"/>
    <col min="3" max="3" width="21.08203125" customWidth="1"/>
    <col min="6" max="6" width="19.58203125" customWidth="1"/>
    <col min="7" max="7" width="17.25" customWidth="1"/>
    <col min="8" max="8" width="16.83203125" customWidth="1"/>
    <col min="10" max="10" width="14" customWidth="1"/>
    <col min="11" max="11" width="19.08203125" customWidth="1"/>
    <col min="12" max="12" width="14.75" customWidth="1"/>
    <col min="13" max="13" width="20.83203125" bestFit="1" customWidth="1"/>
    <col min="14" max="14" width="11.83203125" customWidth="1"/>
    <col min="15" max="15" width="16" bestFit="1" customWidth="1"/>
    <col min="16" max="16" width="19.33203125" customWidth="1"/>
  </cols>
  <sheetData>
    <row r="1" spans="1:16" ht="15" customHeight="1" x14ac:dyDescent="0.3">
      <c r="A1" s="150" t="s">
        <v>189</v>
      </c>
      <c r="B1" s="151"/>
      <c r="C1" s="152"/>
      <c r="F1" s="21" t="s">
        <v>190</v>
      </c>
      <c r="G1" s="21"/>
      <c r="H1" s="21"/>
      <c r="J1" s="158" t="s">
        <v>191</v>
      </c>
      <c r="K1" s="158"/>
      <c r="M1" s="1"/>
    </row>
    <row r="2" spans="1:16" x14ac:dyDescent="0.3">
      <c r="A2" s="14"/>
      <c r="B2" s="15" t="s">
        <v>192</v>
      </c>
      <c r="C2" s="15" t="s">
        <v>193</v>
      </c>
      <c r="F2" s="21"/>
      <c r="G2" s="21" t="s">
        <v>192</v>
      </c>
      <c r="H2" s="21" t="s">
        <v>193</v>
      </c>
      <c r="J2" s="71" t="s">
        <v>127</v>
      </c>
      <c r="K2" s="72" t="s">
        <v>194</v>
      </c>
    </row>
    <row r="3" spans="1:16" x14ac:dyDescent="0.3">
      <c r="A3" s="15" t="s">
        <v>195</v>
      </c>
      <c r="B3" s="88">
        <f>SUM(Reporting!H3:H32)</f>
        <v>748749.3</v>
      </c>
      <c r="C3" s="88">
        <f>SUM(Reporting!F3:F32)</f>
        <v>2297.1499999999996</v>
      </c>
      <c r="F3" s="21" t="s">
        <v>195</v>
      </c>
      <c r="G3" s="22">
        <f>SUM(Reporting!H34:H36)</f>
        <v>4167</v>
      </c>
      <c r="H3" s="22">
        <f>SUM(Reporting!F34:F36)</f>
        <v>54.66</v>
      </c>
      <c r="J3" s="4">
        <v>2</v>
      </c>
      <c r="K3" s="13">
        <f>B10</f>
        <v>29052.780000000002</v>
      </c>
      <c r="P3" s="86"/>
    </row>
    <row r="4" spans="1:16" x14ac:dyDescent="0.3">
      <c r="A4" s="15" t="s">
        <v>196</v>
      </c>
      <c r="B4" s="88">
        <f>SUM(Recordkeeping!F3:F17)</f>
        <v>242106.5</v>
      </c>
      <c r="C4" s="88">
        <v>162</v>
      </c>
      <c r="F4" s="21" t="s">
        <v>196</v>
      </c>
      <c r="G4" s="22">
        <f>SUM(Recordkeeping!F20)</f>
        <v>8619</v>
      </c>
      <c r="H4" s="22">
        <v>169</v>
      </c>
      <c r="J4" s="4">
        <v>3</v>
      </c>
      <c r="K4" s="13">
        <f>G10</f>
        <v>1034.28</v>
      </c>
    </row>
    <row r="5" spans="1:16" x14ac:dyDescent="0.3">
      <c r="A5" s="16" t="s">
        <v>188</v>
      </c>
      <c r="B5" s="89">
        <f>SUM(B3:B4)</f>
        <v>990855.8</v>
      </c>
      <c r="C5" s="89">
        <f>SUM(C3:C4)</f>
        <v>2459.1499999999996</v>
      </c>
      <c r="F5" s="21" t="s">
        <v>188</v>
      </c>
      <c r="G5" s="22">
        <f>SUM(G3:G4)</f>
        <v>12786</v>
      </c>
      <c r="H5" s="22">
        <f>SUM(H3:H4)</f>
        <v>223.66</v>
      </c>
      <c r="J5" s="4">
        <v>4</v>
      </c>
      <c r="K5" s="13">
        <f>B27</f>
        <v>5791.6920000000009</v>
      </c>
    </row>
    <row r="6" spans="1:16" x14ac:dyDescent="0.3">
      <c r="A6" s="14"/>
      <c r="B6" s="17"/>
      <c r="C6" s="18"/>
      <c r="F6" s="23"/>
      <c r="G6" s="24"/>
      <c r="H6" s="25"/>
      <c r="J6" s="4">
        <v>5</v>
      </c>
      <c r="K6" s="13">
        <f>G29</f>
        <v>168630.12000000002</v>
      </c>
    </row>
    <row r="7" spans="1:16" x14ac:dyDescent="0.3">
      <c r="A7" s="14"/>
      <c r="B7" s="17"/>
      <c r="C7" s="18"/>
      <c r="F7" s="23"/>
      <c r="G7" s="24"/>
      <c r="H7" s="25"/>
      <c r="J7" s="4">
        <v>6</v>
      </c>
      <c r="K7" s="13">
        <f>B45</f>
        <v>130.19999999999999</v>
      </c>
    </row>
    <row r="8" spans="1:16" x14ac:dyDescent="0.3">
      <c r="A8" s="153" t="s">
        <v>197</v>
      </c>
      <c r="B8" s="153"/>
      <c r="C8" s="18"/>
      <c r="F8" s="21" t="s">
        <v>198</v>
      </c>
      <c r="G8" s="21"/>
      <c r="H8" s="21"/>
      <c r="J8" s="4">
        <v>7</v>
      </c>
      <c r="K8" s="13">
        <f>G45</f>
        <v>45794.604000000007</v>
      </c>
    </row>
    <row r="9" spans="1:16" x14ac:dyDescent="0.3">
      <c r="A9" s="15" t="s">
        <v>196</v>
      </c>
      <c r="B9" s="19">
        <f>B4*0.0004*300</f>
        <v>29052.780000000002</v>
      </c>
      <c r="C9" s="18"/>
      <c r="F9" s="21" t="s">
        <v>196</v>
      </c>
      <c r="G9" s="26">
        <f>G4*0.0004*300</f>
        <v>1034.28</v>
      </c>
      <c r="H9" s="21"/>
      <c r="J9" s="5" t="s">
        <v>125</v>
      </c>
      <c r="K9" s="54">
        <f>SUM(K3:K8)</f>
        <v>250433.67600000004</v>
      </c>
      <c r="M9" s="124"/>
    </row>
    <row r="10" spans="1:16" x14ac:dyDescent="0.3">
      <c r="A10" s="15" t="s">
        <v>188</v>
      </c>
      <c r="B10" s="19">
        <f>SUM(B9:B9)</f>
        <v>29052.780000000002</v>
      </c>
      <c r="C10" s="18"/>
      <c r="F10" s="21" t="s">
        <v>188</v>
      </c>
      <c r="G10" s="26">
        <f>SUM(G9)</f>
        <v>1034.28</v>
      </c>
      <c r="H10" s="21"/>
    </row>
    <row r="11" spans="1:16" x14ac:dyDescent="0.3">
      <c r="A11" s="14"/>
      <c r="B11" s="17"/>
      <c r="C11" s="18"/>
      <c r="F11" s="23"/>
      <c r="G11" s="24"/>
      <c r="H11" s="25"/>
    </row>
    <row r="12" spans="1:16" ht="14.25" customHeight="1" x14ac:dyDescent="0.3">
      <c r="A12" s="20"/>
      <c r="B12" s="17"/>
      <c r="C12" s="18"/>
      <c r="F12" s="23"/>
      <c r="G12" s="24"/>
      <c r="H12" s="25"/>
      <c r="J12" s="162" t="s">
        <v>199</v>
      </c>
      <c r="K12" s="163"/>
      <c r="L12" s="164"/>
    </row>
    <row r="13" spans="1:16" ht="14.25" customHeight="1" x14ac:dyDescent="0.3">
      <c r="A13" s="154" t="s">
        <v>200</v>
      </c>
      <c r="B13" s="154"/>
      <c r="C13" s="154"/>
      <c r="F13" s="155" t="s">
        <v>201</v>
      </c>
      <c r="G13" s="156"/>
      <c r="H13" s="157"/>
      <c r="J13" s="70" t="s">
        <v>127</v>
      </c>
      <c r="K13" s="70" t="s">
        <v>202</v>
      </c>
      <c r="L13" s="70" t="s">
        <v>203</v>
      </c>
    </row>
    <row r="14" spans="1:16" x14ac:dyDescent="0.3">
      <c r="A14" s="15"/>
      <c r="B14" s="15" t="s">
        <v>192</v>
      </c>
      <c r="C14" s="15" t="s">
        <v>203</v>
      </c>
      <c r="F14" s="21"/>
      <c r="G14" s="21" t="s">
        <v>192</v>
      </c>
      <c r="H14" s="21" t="s">
        <v>203</v>
      </c>
      <c r="J14" s="4"/>
      <c r="K14" s="11"/>
      <c r="L14" s="13"/>
    </row>
    <row r="15" spans="1:16" x14ac:dyDescent="0.3">
      <c r="A15" s="15" t="s">
        <v>204</v>
      </c>
      <c r="B15" s="15">
        <v>101953</v>
      </c>
      <c r="C15" s="19">
        <f>B15*300</f>
        <v>30585900</v>
      </c>
      <c r="F15" s="21" t="s">
        <v>204</v>
      </c>
      <c r="G15" s="21">
        <v>1526</v>
      </c>
      <c r="H15" s="26">
        <f>G15*300</f>
        <v>457800</v>
      </c>
      <c r="J15" s="4">
        <v>2</v>
      </c>
      <c r="K15" s="11">
        <f>B15</f>
        <v>101953</v>
      </c>
      <c r="L15" s="13">
        <f>+K15*300</f>
        <v>30585900</v>
      </c>
    </row>
    <row r="16" spans="1:16" x14ac:dyDescent="0.3">
      <c r="F16" s="27"/>
      <c r="G16" s="28"/>
      <c r="H16" s="29"/>
      <c r="J16" s="4">
        <v>3</v>
      </c>
      <c r="K16" s="11">
        <f>G15</f>
        <v>1526</v>
      </c>
      <c r="L16" s="13">
        <f t="shared" ref="L16:L21" si="0">+K16*300</f>
        <v>457800</v>
      </c>
    </row>
    <row r="17" spans="1:15" x14ac:dyDescent="0.3">
      <c r="J17" s="4">
        <v>4</v>
      </c>
      <c r="K17" s="11">
        <f>B32</f>
        <v>41295</v>
      </c>
      <c r="L17" s="13">
        <f t="shared" si="0"/>
        <v>12388500</v>
      </c>
    </row>
    <row r="18" spans="1:15" x14ac:dyDescent="0.3">
      <c r="A18" s="147" t="s">
        <v>205</v>
      </c>
      <c r="B18" s="148"/>
      <c r="C18" s="149"/>
      <c r="J18" s="4">
        <v>5</v>
      </c>
      <c r="K18" s="11">
        <f>G34</f>
        <v>73115</v>
      </c>
      <c r="L18" s="13">
        <f t="shared" si="0"/>
        <v>21934500</v>
      </c>
    </row>
    <row r="19" spans="1:15" x14ac:dyDescent="0.3">
      <c r="A19" s="45"/>
      <c r="B19" s="45" t="s">
        <v>192</v>
      </c>
      <c r="C19" s="45" t="s">
        <v>193</v>
      </c>
      <c r="F19" s="40" t="s">
        <v>206</v>
      </c>
      <c r="G19" s="40"/>
      <c r="H19" s="40"/>
      <c r="J19" s="4">
        <v>6</v>
      </c>
      <c r="K19" s="11">
        <f>B50</f>
        <v>2250</v>
      </c>
      <c r="L19" s="13">
        <f t="shared" si="0"/>
        <v>675000</v>
      </c>
    </row>
    <row r="20" spans="1:15" x14ac:dyDescent="0.3">
      <c r="A20" s="45" t="s">
        <v>195</v>
      </c>
      <c r="B20" s="56">
        <f>SUM(Reporting!H38:H51)</f>
        <v>78661.225999999995</v>
      </c>
      <c r="C20" s="56">
        <f>SUM(Reporting!F38:F51)</f>
        <v>35794.6</v>
      </c>
      <c r="F20" s="40"/>
      <c r="G20" s="40" t="s">
        <v>192</v>
      </c>
      <c r="H20" s="40" t="s">
        <v>193</v>
      </c>
      <c r="J20" s="4">
        <v>7</v>
      </c>
      <c r="K20" s="11">
        <f>G50</f>
        <v>20275</v>
      </c>
      <c r="L20" s="13">
        <f t="shared" si="0"/>
        <v>6082500</v>
      </c>
    </row>
    <row r="21" spans="1:15" x14ac:dyDescent="0.3">
      <c r="A21" s="45" t="s">
        <v>196</v>
      </c>
      <c r="B21" s="56">
        <f>SUM(Recordkeeping!F22:F34)</f>
        <v>48264.100000000006</v>
      </c>
      <c r="C21" s="56">
        <v>94</v>
      </c>
      <c r="F21" s="40" t="s">
        <v>195</v>
      </c>
      <c r="G21" s="51">
        <f>SUM(Reporting!H53:H68)</f>
        <v>70056</v>
      </c>
      <c r="H21" s="51">
        <f>SUM(Reporting!F53:F68)</f>
        <v>296</v>
      </c>
      <c r="J21" s="5" t="s">
        <v>125</v>
      </c>
      <c r="K21" s="55">
        <f>SUM(K15:K20)</f>
        <v>240414</v>
      </c>
      <c r="L21" s="54">
        <f t="shared" si="0"/>
        <v>72124200</v>
      </c>
    </row>
    <row r="22" spans="1:15" x14ac:dyDescent="0.3">
      <c r="A22" s="45" t="s">
        <v>188</v>
      </c>
      <c r="B22" s="56">
        <f>SUM(B19:B21)</f>
        <v>126925.326</v>
      </c>
      <c r="C22" s="56">
        <f>SUM(C19:C21)</f>
        <v>35888.6</v>
      </c>
      <c r="F22" s="40" t="s">
        <v>196</v>
      </c>
      <c r="G22" s="51">
        <f>SUM(Recordkeeping!F36:F46)</f>
        <v>1405251</v>
      </c>
      <c r="H22" s="51">
        <v>119</v>
      </c>
    </row>
    <row r="23" spans="1:15" x14ac:dyDescent="0.3">
      <c r="A23" s="46"/>
      <c r="B23" s="47"/>
      <c r="C23" s="48"/>
      <c r="F23" s="40" t="s">
        <v>207</v>
      </c>
      <c r="G23" s="51">
        <v>0</v>
      </c>
      <c r="H23" s="51">
        <v>0</v>
      </c>
      <c r="J23" s="168" t="s">
        <v>208</v>
      </c>
      <c r="K23" s="169"/>
      <c r="L23" s="169"/>
      <c r="M23" s="169"/>
      <c r="N23" s="169"/>
      <c r="O23" s="170"/>
    </row>
    <row r="24" spans="1:15" x14ac:dyDescent="0.3">
      <c r="A24" s="46"/>
      <c r="B24" s="47"/>
      <c r="C24" s="48"/>
      <c r="F24" s="40" t="s">
        <v>188</v>
      </c>
      <c r="G24" s="51">
        <f>SUM(G21:G23)</f>
        <v>1475307</v>
      </c>
      <c r="H24" s="51">
        <f>SUM(H21:H23)</f>
        <v>415</v>
      </c>
      <c r="J24" s="69" t="s">
        <v>127</v>
      </c>
      <c r="K24" s="69" t="s">
        <v>195</v>
      </c>
      <c r="L24" s="69" t="s">
        <v>196</v>
      </c>
      <c r="M24" s="69" t="s">
        <v>209</v>
      </c>
      <c r="N24" s="69" t="s">
        <v>125</v>
      </c>
      <c r="O24" s="69" t="s">
        <v>210</v>
      </c>
    </row>
    <row r="25" spans="1:15" x14ac:dyDescent="0.3">
      <c r="A25" s="45" t="s">
        <v>211</v>
      </c>
      <c r="B25" s="45"/>
      <c r="C25" s="48"/>
      <c r="F25" s="41"/>
      <c r="G25" s="42"/>
      <c r="H25" s="43"/>
      <c r="J25" s="4"/>
      <c r="K25" s="11"/>
      <c r="L25" s="11"/>
      <c r="M25" s="11"/>
      <c r="N25" s="4"/>
      <c r="O25" s="13"/>
    </row>
    <row r="26" spans="1:15" x14ac:dyDescent="0.3">
      <c r="A26" s="45" t="s">
        <v>196</v>
      </c>
      <c r="B26" s="49">
        <f>B21*0.0004*300</f>
        <v>5791.6920000000009</v>
      </c>
      <c r="C26" s="48"/>
      <c r="F26" s="41"/>
      <c r="G26" s="42"/>
      <c r="H26" s="43"/>
      <c r="J26" s="4">
        <v>2</v>
      </c>
      <c r="K26" s="11">
        <f>B3</f>
        <v>748749.3</v>
      </c>
      <c r="L26" s="11">
        <f>B4</f>
        <v>242106.5</v>
      </c>
      <c r="M26" s="11">
        <v>0</v>
      </c>
      <c r="N26" s="11">
        <f>SUM(K26:M26)</f>
        <v>990855.8</v>
      </c>
      <c r="O26" s="13">
        <f>+N26*300</f>
        <v>297256740</v>
      </c>
    </row>
    <row r="27" spans="1:15" x14ac:dyDescent="0.3">
      <c r="A27" s="45" t="s">
        <v>188</v>
      </c>
      <c r="B27" s="49">
        <f>SUM(B26)</f>
        <v>5791.6920000000009</v>
      </c>
      <c r="C27" s="48"/>
      <c r="F27" s="40" t="s">
        <v>212</v>
      </c>
      <c r="G27" s="40"/>
      <c r="H27" s="43"/>
      <c r="J27" s="4">
        <v>3</v>
      </c>
      <c r="K27" s="11">
        <f>G3</f>
        <v>4167</v>
      </c>
      <c r="L27" s="11">
        <f>G4</f>
        <v>8619</v>
      </c>
      <c r="M27" s="11">
        <v>0</v>
      </c>
      <c r="N27" s="11">
        <f t="shared" ref="N27:N34" si="1">SUM(K27:M27)</f>
        <v>12786</v>
      </c>
      <c r="O27" s="13">
        <f t="shared" ref="O27:O34" si="2">+N27*300</f>
        <v>3835800</v>
      </c>
    </row>
    <row r="28" spans="1:15" x14ac:dyDescent="0.3">
      <c r="A28" s="46"/>
      <c r="B28" s="47"/>
      <c r="C28" s="48"/>
      <c r="F28" s="40" t="s">
        <v>196</v>
      </c>
      <c r="G28" s="44">
        <f>G22*0.0004*300</f>
        <v>168630.12000000002</v>
      </c>
      <c r="H28" s="43"/>
      <c r="J28" s="4">
        <v>4</v>
      </c>
      <c r="K28" s="11">
        <f>B20</f>
        <v>78661.225999999995</v>
      </c>
      <c r="L28" s="11">
        <f>B21</f>
        <v>48264.100000000006</v>
      </c>
      <c r="M28" s="11">
        <v>0</v>
      </c>
      <c r="N28" s="11">
        <f t="shared" si="1"/>
        <v>126925.326</v>
      </c>
      <c r="O28" s="13">
        <f t="shared" si="2"/>
        <v>38077597.799999997</v>
      </c>
    </row>
    <row r="29" spans="1:15" x14ac:dyDescent="0.3">
      <c r="A29" s="46"/>
      <c r="B29" s="47"/>
      <c r="C29" s="48"/>
      <c r="F29" s="40" t="s">
        <v>188</v>
      </c>
      <c r="G29" s="44">
        <f>SUM(G28)</f>
        <v>168630.12000000002</v>
      </c>
      <c r="H29" s="43"/>
      <c r="J29" s="4">
        <v>5</v>
      </c>
      <c r="K29" s="11">
        <f>G21</f>
        <v>70056</v>
      </c>
      <c r="L29" s="11">
        <f>G22</f>
        <v>1405251</v>
      </c>
      <c r="M29" s="11">
        <f>G23</f>
        <v>0</v>
      </c>
      <c r="N29" s="11">
        <f t="shared" si="1"/>
        <v>1475307</v>
      </c>
      <c r="O29" s="13">
        <f t="shared" si="2"/>
        <v>442592100</v>
      </c>
    </row>
    <row r="30" spans="1:15" x14ac:dyDescent="0.3">
      <c r="A30" s="45" t="s">
        <v>213</v>
      </c>
      <c r="B30" s="45"/>
      <c r="C30" s="45"/>
      <c r="F30" s="41"/>
      <c r="G30" s="42"/>
      <c r="H30" s="43"/>
      <c r="J30" s="4">
        <v>6</v>
      </c>
      <c r="K30" s="11">
        <f>B38</f>
        <v>9720</v>
      </c>
      <c r="L30" s="11">
        <f>B39</f>
        <v>1085</v>
      </c>
      <c r="M30" s="11">
        <v>0</v>
      </c>
      <c r="N30" s="11">
        <f t="shared" si="1"/>
        <v>10805</v>
      </c>
      <c r="O30" s="13">
        <f t="shared" si="2"/>
        <v>3241500</v>
      </c>
    </row>
    <row r="31" spans="1:15" x14ac:dyDescent="0.3">
      <c r="A31" s="45"/>
      <c r="B31" s="45" t="s">
        <v>192</v>
      </c>
      <c r="C31" s="45" t="s">
        <v>203</v>
      </c>
      <c r="F31" s="41"/>
      <c r="G31" s="42"/>
      <c r="H31" s="43"/>
      <c r="J31" s="4">
        <v>7</v>
      </c>
      <c r="K31" s="11">
        <f>G38</f>
        <v>716105.6</v>
      </c>
      <c r="L31" s="11">
        <f>G39</f>
        <v>381621.7</v>
      </c>
      <c r="M31" s="11">
        <v>0</v>
      </c>
      <c r="N31" s="11">
        <f t="shared" si="1"/>
        <v>1097727.3</v>
      </c>
      <c r="O31" s="13">
        <f t="shared" si="2"/>
        <v>329318190</v>
      </c>
    </row>
    <row r="32" spans="1:15" ht="14.25" customHeight="1" x14ac:dyDescent="0.3">
      <c r="A32" s="45" t="s">
        <v>204</v>
      </c>
      <c r="B32" s="45">
        <v>41295</v>
      </c>
      <c r="C32" s="49">
        <f>B32*300</f>
        <v>12388500</v>
      </c>
      <c r="F32" s="165" t="s">
        <v>214</v>
      </c>
      <c r="G32" s="166"/>
      <c r="H32" s="167"/>
      <c r="J32" s="5" t="s">
        <v>125</v>
      </c>
      <c r="K32" s="55">
        <f>SUM(K25:K31)</f>
        <v>1627459.1260000002</v>
      </c>
      <c r="L32" s="55">
        <f t="shared" ref="L32:M32" si="3">SUM(L25:L31)</f>
        <v>2086947.3</v>
      </c>
      <c r="M32" s="55">
        <f t="shared" si="3"/>
        <v>0</v>
      </c>
      <c r="N32" s="55">
        <f t="shared" si="1"/>
        <v>3714406.426</v>
      </c>
      <c r="O32" s="54">
        <f t="shared" si="2"/>
        <v>1114321927.8</v>
      </c>
    </row>
    <row r="33" spans="1:15" x14ac:dyDescent="0.3">
      <c r="F33" s="40"/>
      <c r="G33" s="40" t="s">
        <v>192</v>
      </c>
      <c r="H33" s="40" t="s">
        <v>203</v>
      </c>
      <c r="J33" s="5" t="s">
        <v>215</v>
      </c>
      <c r="K33" s="55">
        <v>1184555.6000000001</v>
      </c>
      <c r="L33" s="55">
        <v>2448598</v>
      </c>
      <c r="M33" s="55">
        <v>200</v>
      </c>
      <c r="N33" s="55">
        <v>3633354.2</v>
      </c>
      <c r="O33" s="54">
        <f t="shared" si="2"/>
        <v>1090006260</v>
      </c>
    </row>
    <row r="34" spans="1:15" x14ac:dyDescent="0.3">
      <c r="F34" s="40" t="s">
        <v>204</v>
      </c>
      <c r="G34" s="52">
        <v>73115</v>
      </c>
      <c r="H34" s="44">
        <f>G34*300</f>
        <v>21934500</v>
      </c>
      <c r="J34" s="5" t="s">
        <v>216</v>
      </c>
      <c r="K34" s="55">
        <f>+K32-K33</f>
        <v>442903.52600000007</v>
      </c>
      <c r="L34" s="55">
        <f t="shared" ref="L34:M34" si="4">+L32-L33</f>
        <v>-361650.69999999995</v>
      </c>
      <c r="M34" s="55">
        <f t="shared" si="4"/>
        <v>-200</v>
      </c>
      <c r="N34" s="55">
        <f t="shared" si="1"/>
        <v>81052.826000000117</v>
      </c>
      <c r="O34" s="54">
        <f t="shared" si="2"/>
        <v>24315847.800000034</v>
      </c>
    </row>
    <row r="36" spans="1:15" x14ac:dyDescent="0.3">
      <c r="A36" s="35" t="s">
        <v>217</v>
      </c>
      <c r="B36" s="35"/>
      <c r="C36" s="35"/>
      <c r="F36" s="159" t="s">
        <v>218</v>
      </c>
      <c r="G36" s="160"/>
      <c r="H36" s="161"/>
    </row>
    <row r="37" spans="1:15" x14ac:dyDescent="0.3">
      <c r="A37" s="35"/>
      <c r="B37" s="35" t="s">
        <v>192</v>
      </c>
      <c r="C37" s="35" t="s">
        <v>193</v>
      </c>
      <c r="F37" s="30"/>
      <c r="G37" s="30" t="s">
        <v>192</v>
      </c>
      <c r="H37" s="30" t="s">
        <v>193</v>
      </c>
      <c r="J37" s="146" t="s">
        <v>193</v>
      </c>
      <c r="K37" s="146"/>
      <c r="L37" s="146"/>
      <c r="M37" s="146"/>
      <c r="N37" s="146"/>
    </row>
    <row r="38" spans="1:15" x14ac:dyDescent="0.3">
      <c r="A38" s="35" t="s">
        <v>195</v>
      </c>
      <c r="B38" s="50">
        <f>SUM(Reporting!H70)</f>
        <v>9720</v>
      </c>
      <c r="C38" s="50">
        <f>Reporting!F70</f>
        <v>27</v>
      </c>
      <c r="F38" s="30" t="s">
        <v>195</v>
      </c>
      <c r="G38" s="53">
        <f>SUM(Reporting!H73:H90)</f>
        <v>716105.6</v>
      </c>
      <c r="H38" s="53">
        <f>SUM(Reporting!F73:F90)</f>
        <v>4224.2</v>
      </c>
      <c r="J38" s="69" t="s">
        <v>127</v>
      </c>
      <c r="K38" s="69" t="s">
        <v>195</v>
      </c>
      <c r="L38" s="69" t="s">
        <v>196</v>
      </c>
      <c r="M38" s="69" t="s">
        <v>209</v>
      </c>
      <c r="N38" s="69" t="s">
        <v>188</v>
      </c>
    </row>
    <row r="39" spans="1:15" x14ac:dyDescent="0.3">
      <c r="A39" s="35" t="s">
        <v>196</v>
      </c>
      <c r="B39" s="50">
        <f>SUM(Recordkeeping!F48:F49)</f>
        <v>1085</v>
      </c>
      <c r="C39" s="50">
        <v>32</v>
      </c>
      <c r="F39" s="30" t="s">
        <v>196</v>
      </c>
      <c r="G39" s="53">
        <f>SUM(Recordkeeping!F51:F68)</f>
        <v>381621.7</v>
      </c>
      <c r="H39" s="53">
        <v>158</v>
      </c>
      <c r="J39" s="4"/>
      <c r="K39" s="11"/>
      <c r="L39" s="11"/>
      <c r="M39" s="11"/>
      <c r="N39" s="4"/>
    </row>
    <row r="40" spans="1:15" x14ac:dyDescent="0.3">
      <c r="A40" s="35" t="s">
        <v>188</v>
      </c>
      <c r="B40" s="50">
        <f>SUM(B38:B39)</f>
        <v>10805</v>
      </c>
      <c r="C40" s="50">
        <f>SUM(C38:C39)</f>
        <v>59</v>
      </c>
      <c r="F40" s="30" t="s">
        <v>188</v>
      </c>
      <c r="G40" s="53">
        <f>SUM(G38:G39)</f>
        <v>1097727.3</v>
      </c>
      <c r="H40" s="53">
        <f>SUM(H38:H39)</f>
        <v>4382.2</v>
      </c>
      <c r="J40" s="4">
        <v>2</v>
      </c>
      <c r="K40" s="11">
        <f>C3</f>
        <v>2297.1499999999996</v>
      </c>
      <c r="L40" s="11">
        <f>C4</f>
        <v>162</v>
      </c>
      <c r="M40" s="11">
        <v>0</v>
      </c>
      <c r="N40" s="11">
        <f t="shared" ref="N40:N46" si="5">SUM(K40:M40)</f>
        <v>2459.1499999999996</v>
      </c>
    </row>
    <row r="41" spans="1:15" x14ac:dyDescent="0.3">
      <c r="A41" s="36"/>
      <c r="B41" s="37"/>
      <c r="C41" s="38"/>
      <c r="F41" s="31"/>
      <c r="G41" s="32"/>
      <c r="H41" s="33"/>
      <c r="J41" s="4">
        <v>3</v>
      </c>
      <c r="K41" s="11">
        <f>H3</f>
        <v>54.66</v>
      </c>
      <c r="L41" s="11">
        <f>H4</f>
        <v>169</v>
      </c>
      <c r="M41" s="11">
        <v>0</v>
      </c>
      <c r="N41" s="11">
        <f t="shared" si="5"/>
        <v>223.66</v>
      </c>
    </row>
    <row r="42" spans="1:15" x14ac:dyDescent="0.3">
      <c r="A42" s="36"/>
      <c r="B42" s="37"/>
      <c r="C42" s="38"/>
      <c r="F42" s="31"/>
      <c r="G42" s="32"/>
      <c r="H42" s="33"/>
      <c r="J42" s="4">
        <v>4</v>
      </c>
      <c r="K42" s="11">
        <f>C20</f>
        <v>35794.6</v>
      </c>
      <c r="L42" s="11">
        <f>C21</f>
        <v>94</v>
      </c>
      <c r="M42" s="11">
        <v>0</v>
      </c>
      <c r="N42" s="11">
        <f t="shared" si="5"/>
        <v>35888.6</v>
      </c>
    </row>
    <row r="43" spans="1:15" x14ac:dyDescent="0.3">
      <c r="A43" s="35" t="s">
        <v>219</v>
      </c>
      <c r="B43" s="35"/>
      <c r="C43" s="38"/>
      <c r="F43" s="30" t="s">
        <v>220</v>
      </c>
      <c r="G43" s="30"/>
      <c r="H43" s="33"/>
      <c r="J43" s="4">
        <v>5</v>
      </c>
      <c r="K43" s="11">
        <f>H21</f>
        <v>296</v>
      </c>
      <c r="L43" s="11">
        <f>H22</f>
        <v>119</v>
      </c>
      <c r="M43" s="11">
        <v>0</v>
      </c>
      <c r="N43" s="11">
        <f t="shared" si="5"/>
        <v>415</v>
      </c>
    </row>
    <row r="44" spans="1:15" x14ac:dyDescent="0.3">
      <c r="A44" s="35" t="s">
        <v>196</v>
      </c>
      <c r="B44" s="39">
        <f>B39*0.0004*300</f>
        <v>130.19999999999999</v>
      </c>
      <c r="C44" s="38"/>
      <c r="F44" s="30" t="s">
        <v>196</v>
      </c>
      <c r="G44" s="34">
        <f>G39*0.0004*300</f>
        <v>45794.604000000007</v>
      </c>
      <c r="H44" s="33"/>
      <c r="J44" s="4">
        <v>6</v>
      </c>
      <c r="K44" s="11">
        <f>C38</f>
        <v>27</v>
      </c>
      <c r="L44" s="11">
        <f>C39</f>
        <v>32</v>
      </c>
      <c r="M44" s="11">
        <v>0</v>
      </c>
      <c r="N44" s="11">
        <f t="shared" si="5"/>
        <v>59</v>
      </c>
    </row>
    <row r="45" spans="1:15" x14ac:dyDescent="0.3">
      <c r="A45" s="35" t="s">
        <v>188</v>
      </c>
      <c r="B45" s="39">
        <f>SUM(B44)</f>
        <v>130.19999999999999</v>
      </c>
      <c r="C45" s="38"/>
      <c r="F45" s="30" t="s">
        <v>188</v>
      </c>
      <c r="G45" s="34">
        <f>SUM(G44)</f>
        <v>45794.604000000007</v>
      </c>
      <c r="H45" s="33"/>
      <c r="J45" s="4">
        <v>7</v>
      </c>
      <c r="K45" s="11">
        <f>H38</f>
        <v>4224.2</v>
      </c>
      <c r="L45" s="11">
        <f>H39</f>
        <v>158</v>
      </c>
      <c r="M45" s="11">
        <v>0</v>
      </c>
      <c r="N45" s="11">
        <f t="shared" si="5"/>
        <v>4382.2</v>
      </c>
    </row>
    <row r="46" spans="1:15" x14ac:dyDescent="0.3">
      <c r="A46" s="36"/>
      <c r="B46" s="37"/>
      <c r="C46" s="38"/>
      <c r="F46" s="31"/>
      <c r="G46" s="32"/>
      <c r="H46" s="33"/>
      <c r="J46" s="5" t="s">
        <v>249</v>
      </c>
      <c r="K46" s="55">
        <f>SUM(K39:K45)</f>
        <v>42693.609999999993</v>
      </c>
      <c r="L46" s="55">
        <v>169</v>
      </c>
      <c r="M46" s="55">
        <f t="shared" ref="M46" si="6">SUM(M39:M45)</f>
        <v>0</v>
      </c>
      <c r="N46" s="55">
        <f t="shared" si="5"/>
        <v>42862.609999999993</v>
      </c>
    </row>
    <row r="47" spans="1:15" x14ac:dyDescent="0.3">
      <c r="A47" s="36"/>
      <c r="B47" s="37"/>
      <c r="C47" s="38"/>
      <c r="F47" s="31"/>
      <c r="G47" s="32"/>
      <c r="H47" s="33"/>
      <c r="J47" s="5" t="s">
        <v>215</v>
      </c>
      <c r="K47" s="55">
        <v>42025</v>
      </c>
      <c r="L47" s="55">
        <v>164</v>
      </c>
      <c r="M47" s="55">
        <v>2</v>
      </c>
      <c r="N47" s="55">
        <v>42191</v>
      </c>
    </row>
    <row r="48" spans="1:15" x14ac:dyDescent="0.3">
      <c r="A48" s="35" t="s">
        <v>221</v>
      </c>
      <c r="B48" s="35"/>
      <c r="C48" s="35"/>
      <c r="F48" s="30" t="s">
        <v>222</v>
      </c>
      <c r="G48" s="30"/>
      <c r="H48" s="30"/>
      <c r="J48" s="5" t="s">
        <v>216</v>
      </c>
      <c r="K48" s="58">
        <f>+K46-K47</f>
        <v>668.60999999999331</v>
      </c>
      <c r="L48" s="55">
        <f t="shared" ref="L48:M48" si="7">+L46-L47</f>
        <v>5</v>
      </c>
      <c r="M48" s="55">
        <f t="shared" si="7"/>
        <v>-2</v>
      </c>
      <c r="N48" s="55">
        <f>N46-N47</f>
        <v>671.60999999999331</v>
      </c>
    </row>
    <row r="49" spans="1:8" x14ac:dyDescent="0.3">
      <c r="A49" s="35"/>
      <c r="B49" s="35" t="s">
        <v>192</v>
      </c>
      <c r="C49" s="35" t="s">
        <v>203</v>
      </c>
      <c r="F49" s="30"/>
      <c r="G49" s="30" t="s">
        <v>192</v>
      </c>
      <c r="H49" s="30" t="s">
        <v>203</v>
      </c>
    </row>
    <row r="50" spans="1:8" x14ac:dyDescent="0.3">
      <c r="A50" s="35" t="s">
        <v>204</v>
      </c>
      <c r="B50" s="50">
        <v>2250</v>
      </c>
      <c r="C50" s="39">
        <f>B50*300</f>
        <v>675000</v>
      </c>
      <c r="F50" s="30" t="s">
        <v>204</v>
      </c>
      <c r="G50" s="53">
        <v>20275</v>
      </c>
      <c r="H50" s="34">
        <f>G50*300</f>
        <v>6082500</v>
      </c>
    </row>
    <row r="51" spans="1:8" x14ac:dyDescent="0.3">
      <c r="H51" s="12"/>
    </row>
    <row r="52" spans="1:8" x14ac:dyDescent="0.3">
      <c r="H52" s="12"/>
    </row>
    <row r="53" spans="1:8" ht="20" x14ac:dyDescent="0.4">
      <c r="F53" s="73"/>
      <c r="G53" s="73" t="s">
        <v>223</v>
      </c>
      <c r="H53" s="73" t="s">
        <v>224</v>
      </c>
    </row>
    <row r="54" spans="1:8" ht="20" x14ac:dyDescent="0.4">
      <c r="F54" s="75">
        <v>2024</v>
      </c>
      <c r="G54" s="74">
        <f>+K32+L32+M32</f>
        <v>3714406.426</v>
      </c>
      <c r="H54" s="74">
        <f>N46</f>
        <v>42862.609999999993</v>
      </c>
    </row>
    <row r="55" spans="1:8" ht="20" x14ac:dyDescent="0.4">
      <c r="F55" s="73" t="s">
        <v>225</v>
      </c>
      <c r="G55" s="74">
        <f>N33</f>
        <v>3633354.2</v>
      </c>
      <c r="H55" s="74">
        <f>N47</f>
        <v>42191</v>
      </c>
    </row>
    <row r="56" spans="1:8" ht="20" x14ac:dyDescent="0.4">
      <c r="F56" s="74" t="s">
        <v>226</v>
      </c>
      <c r="G56" s="74">
        <f>+G54-G55</f>
        <v>81052.225999999791</v>
      </c>
      <c r="H56" s="74">
        <f>+H54-H55</f>
        <v>671.60999999999331</v>
      </c>
    </row>
  </sheetData>
  <mergeCells count="11">
    <mergeCell ref="J37:N37"/>
    <mergeCell ref="A18:C18"/>
    <mergeCell ref="A1:C1"/>
    <mergeCell ref="A8:B8"/>
    <mergeCell ref="A13:C13"/>
    <mergeCell ref="F13:H13"/>
    <mergeCell ref="J1:K1"/>
    <mergeCell ref="F36:H36"/>
    <mergeCell ref="J12:L12"/>
    <mergeCell ref="F32:H32"/>
    <mergeCell ref="J23:O23"/>
  </mergeCells>
  <pageMargins left="0.7" right="0.7" top="0.75" bottom="0.75" header="0.3" footer="0.3"/>
  <pageSetup scale="92" orientation="landscape" r:id="rId1"/>
  <rowBreaks count="1" manualBreakCount="1">
    <brk id="34" max="16383" man="1"/>
  </rowBreaks>
  <colBreaks count="1" manualBreakCount="1">
    <brk id="8" max="1048575" man="1"/>
  </colBreaks>
  <ignoredErrors>
    <ignoredError sqref="N26 N27:N32 N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04321EF3F43B46B3C00583E2201668" ma:contentTypeVersion="10" ma:contentTypeDescription="Create a new document." ma:contentTypeScope="" ma:versionID="e1907ec62d3c84e9dea31f5fb2469d74">
  <xsd:schema xmlns:xsd="http://www.w3.org/2001/XMLSchema" xmlns:xs="http://www.w3.org/2001/XMLSchema" xmlns:p="http://schemas.microsoft.com/office/2006/metadata/properties" xmlns:ns2="b3a34a53-9a19-47a4-8acc-4e423288e9ad" xmlns:ns3="5727b8a7-5843-4790-b74e-450215766ddc" targetNamespace="http://schemas.microsoft.com/office/2006/metadata/properties" ma:root="true" ma:fieldsID="d7d48dca1ba9b1ec061b86f9147b14f2" ns2:_="" ns3:_="">
    <xsd:import namespace="b3a34a53-9a19-47a4-8acc-4e423288e9ad"/>
    <xsd:import namespace="5727b8a7-5843-4790-b74e-450215766dd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34a53-9a19-47a4-8acc-4e423288e9ad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27b8a7-5843-4790-b74e-450215766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3a34a53-9a19-47a4-8acc-4e423288e9ad">DJXZ7D336C7E-259460999-1170</_dlc_DocId>
    <_dlc_DocIdUrl xmlns="b3a34a53-9a19-47a4-8acc-4e423288e9ad">
      <Url>https://usnrc.sharepoint.com/teams/OCIO-Information-Collections-Site/_layouts/15/DocIdRedir.aspx?ID=DJXZ7D336C7E-259460999-1170</Url>
      <Description>DJXZ7D336C7E-259460999-1170</Description>
    </_dlc_DocIdUrl>
  </documentManagement>
</p:properties>
</file>

<file path=customXml/itemProps1.xml><?xml version="1.0" encoding="utf-8"?>
<ds:datastoreItem xmlns:ds="http://schemas.openxmlformats.org/officeDocument/2006/customXml" ds:itemID="{BB07542A-5743-4DFF-8870-262E7E16A1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3748DD6-5E79-44B4-A800-C9E9C49C6CC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3129435-1030-4A32-9E6A-FAAAB4727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34a53-9a19-47a4-8acc-4e423288e9ad"/>
    <ds:schemaRef ds:uri="5727b8a7-5843-4790-b74e-450215766d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828E2EA1-E25A-46E6-BD05-333FD1875AD2}">
  <ds:schemaRefs>
    <ds:schemaRef ds:uri="http://schemas.microsoft.com/office/2006/metadata/properties"/>
    <ds:schemaRef ds:uri="http://schemas.microsoft.com/office/infopath/2007/PartnerControls"/>
    <ds:schemaRef ds:uri="b3a34a53-9a19-47a4-8acc-4e423288e9ad"/>
  </ds:schemaRefs>
</ds:datastoreItem>
</file>

<file path=docMetadata/LabelInfo.xml><?xml version="1.0" encoding="utf-8"?>
<clbl:labelList xmlns:clbl="http://schemas.microsoft.com/office/2020/mipLabelMetadata">
  <clbl:label id="{e8d01475-c3b5-436a-a065-5def4c64f52e}" enabled="0" method="" siteId="{e8d01475-c3b5-436a-a065-5def4c64f52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Reporting</vt:lpstr>
      <vt:lpstr>Recordkeeping</vt:lpstr>
      <vt:lpstr>Totals</vt:lpstr>
      <vt:lpstr>Recordkeeping!Print_Titles</vt:lpstr>
      <vt:lpstr>Reporting!Print_Titles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2024-07-26T12:59:51Z</dcterms:created>
  <dcterms:modified xsi:type="dcterms:W3CDTF">2024-10-24T19:09:07Z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0x010100FC04321EF3F43B46B3C00583E2201668</vt:lpwstr>
  </property>
  <property fmtid="{D5CDD505-2E9C-101B-9397-08002B2CF9AE}" pid="3" name="_dlc_DocIdItemGuid">
    <vt:lpwstr>09767457-41ed-4a75-8c81-1cd75856697f</vt:lpwstr>
  </property>
</Properties>
</file>