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usnrc-my.sharepoint.com/personal/keb1_nrc_gov/Documents/KEB1/RULES/Part 53/ROCIS/from ADAMS/"/>
    </mc:Choice>
  </mc:AlternateContent>
  <xr:revisionPtr revIDLastSave="0" documentId="8_{B15F8659-F43C-4B74-8A74-2952794EEC5F}" xr6:coauthVersionLast="47" xr6:coauthVersionMax="47" xr10:uidLastSave="{00000000-0000-0000-0000-000000000000}"/>
  <bookViews>
    <workbookView xWindow="-110" yWindow="-110" windowWidth="19420" windowHeight="10420" tabRatio="646" xr2:uid="{00000000-000D-0000-FFFF-FFFF00000000}"/>
  </bookViews>
  <sheets>
    <sheet name="Reporting" sheetId="7" r:id="rId1"/>
    <sheet name="Recordkeeping" sheetId="4" r:id="rId2"/>
    <sheet name="Third Party Disclosure" sheetId="9" r:id="rId3"/>
    <sheet name="TOTAL" sheetId="3" r:id="rId4"/>
  </sheets>
  <definedNames>
    <definedName name="_xlnm.Print_Area" localSheetId="1">Recordkeeping!$A$1:$L$73</definedName>
    <definedName name="_xlnm.Print_Area" localSheetId="0">Reporting!$A$1:$L$91</definedName>
    <definedName name="_xlnm.Print_Area" localSheetId="2">'Third Party Disclosure'!$A$1:$O$8</definedName>
    <definedName name="_xlnm.Print_Area" localSheetId="3">TOTAL!$A$1:$D$6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4" l="1"/>
  <c r="G17" i="4" s="1"/>
  <c r="F58" i="7" l="1"/>
  <c r="H58" i="7" s="1"/>
  <c r="I58" i="7" s="1"/>
  <c r="F52" i="7" l="1"/>
  <c r="H52" i="7" s="1"/>
  <c r="I52" i="7" s="1"/>
  <c r="F64" i="7"/>
  <c r="F49" i="7"/>
  <c r="H49" i="7" s="1"/>
  <c r="I49" i="7" s="1"/>
  <c r="F85" i="7"/>
  <c r="H85" i="7" s="1"/>
  <c r="I85" i="7" s="1"/>
  <c r="F11" i="7"/>
  <c r="H11" i="7" s="1"/>
  <c r="I11" i="7" s="1"/>
  <c r="F3" i="7"/>
  <c r="G71" i="4"/>
  <c r="G60" i="4"/>
  <c r="H3" i="7" l="1"/>
  <c r="E57" i="4"/>
  <c r="F57" i="4" s="1"/>
  <c r="G57" i="4" s="1"/>
  <c r="E53" i="4"/>
  <c r="F53" i="4" s="1"/>
  <c r="G53" i="4" s="1"/>
  <c r="F54" i="4"/>
  <c r="G54" i="4" s="1"/>
  <c r="F51" i="4"/>
  <c r="G51" i="4" s="1"/>
  <c r="F49" i="4"/>
  <c r="G49" i="4" s="1"/>
  <c r="E47" i="4"/>
  <c r="F47" i="4" s="1"/>
  <c r="G47" i="4" s="1"/>
  <c r="F45" i="4"/>
  <c r="G45" i="4" s="1"/>
  <c r="E43" i="4"/>
  <c r="F43" i="4" s="1"/>
  <c r="G43" i="4" s="1"/>
  <c r="F40" i="4"/>
  <c r="G40" i="4" s="1"/>
  <c r="E38" i="4"/>
  <c r="F38" i="4" s="1"/>
  <c r="G38" i="4" s="1"/>
  <c r="E35" i="4"/>
  <c r="E36" i="4"/>
  <c r="F36" i="4" s="1"/>
  <c r="G36" i="4" s="1"/>
  <c r="E34" i="4"/>
  <c r="F34" i="4" s="1"/>
  <c r="G34" i="4" s="1"/>
  <c r="E32" i="4"/>
  <c r="F32" i="4" s="1"/>
  <c r="G32" i="4" s="1"/>
  <c r="E30" i="4"/>
  <c r="F30" i="4" s="1"/>
  <c r="G30" i="4" s="1"/>
  <c r="F26" i="4"/>
  <c r="G26" i="4" s="1"/>
  <c r="F27" i="4"/>
  <c r="G27" i="4" s="1"/>
  <c r="E25" i="4"/>
  <c r="F25" i="4" s="1"/>
  <c r="G25" i="4" s="1"/>
  <c r="E24" i="4"/>
  <c r="F24" i="4" s="1"/>
  <c r="G24" i="4" s="1"/>
  <c r="E21" i="4"/>
  <c r="F21" i="4" s="1"/>
  <c r="G21" i="4" s="1"/>
  <c r="E22" i="4"/>
  <c r="E20" i="4"/>
  <c r="F20" i="4" s="1"/>
  <c r="G20" i="4" s="1"/>
  <c r="E16" i="4"/>
  <c r="F16" i="4" s="1"/>
  <c r="G16" i="4" s="1"/>
  <c r="E14" i="4"/>
  <c r="F14" i="4" s="1"/>
  <c r="G14" i="4" s="1"/>
  <c r="E12" i="4"/>
  <c r="F12" i="4" s="1"/>
  <c r="G12" i="4" s="1"/>
  <c r="E10" i="4"/>
  <c r="F10" i="4" s="1"/>
  <c r="G10" i="4" s="1"/>
  <c r="F3" i="4"/>
  <c r="G3" i="4" s="1"/>
  <c r="F88" i="7"/>
  <c r="H88" i="7" s="1"/>
  <c r="I88" i="7" s="1"/>
  <c r="F84" i="7"/>
  <c r="H84" i="7" s="1"/>
  <c r="I84" i="7" s="1"/>
  <c r="F83" i="7"/>
  <c r="H83" i="7" s="1"/>
  <c r="I83" i="7" s="1"/>
  <c r="G78" i="7"/>
  <c r="F78" i="7"/>
  <c r="F25" i="7"/>
  <c r="H25" i="7" s="1"/>
  <c r="I25" i="7" s="1"/>
  <c r="F26" i="7"/>
  <c r="H26" i="7" s="1"/>
  <c r="I26" i="7" s="1"/>
  <c r="F24" i="7"/>
  <c r="H24" i="7" s="1"/>
  <c r="I24" i="7" s="1"/>
  <c r="F20" i="7"/>
  <c r="H20" i="7" s="1"/>
  <c r="I20" i="7" s="1"/>
  <c r="F16" i="7"/>
  <c r="H16" i="7" s="1"/>
  <c r="I16" i="7" s="1"/>
  <c r="F12" i="7"/>
  <c r="H12" i="7" s="1"/>
  <c r="I12" i="7" s="1"/>
  <c r="F10" i="7"/>
  <c r="H10" i="7" s="1"/>
  <c r="I10" i="7" s="1"/>
  <c r="F4" i="7"/>
  <c r="I3" i="7" l="1"/>
  <c r="H4" i="7"/>
  <c r="I4" i="7" s="1"/>
  <c r="H78" i="7"/>
  <c r="I78" i="7" s="1"/>
  <c r="F3" i="9" l="1"/>
  <c r="H3" i="9" s="1"/>
  <c r="I3" i="9" s="1"/>
  <c r="G68" i="7" l="1"/>
  <c r="E28" i="4"/>
  <c r="F4" i="9"/>
  <c r="H4" i="9" s="1"/>
  <c r="I4" i="9" s="1"/>
  <c r="F5" i="9"/>
  <c r="H5" i="9" s="1"/>
  <c r="I5" i="9" s="1"/>
  <c r="F6" i="9"/>
  <c r="H6" i="9" s="1"/>
  <c r="I6" i="9" s="1"/>
  <c r="F8" i="9" l="1"/>
  <c r="G57" i="7"/>
  <c r="G51" i="7"/>
  <c r="F65" i="7" l="1"/>
  <c r="H65" i="7" s="1"/>
  <c r="I65" i="7" s="1"/>
  <c r="F17" i="7"/>
  <c r="H17" i="7" s="1"/>
  <c r="I17" i="7" s="1"/>
  <c r="F18" i="7"/>
  <c r="H18" i="7" s="1"/>
  <c r="I18" i="7" s="1"/>
  <c r="F19" i="7"/>
  <c r="H19" i="7" s="1"/>
  <c r="I19" i="7" s="1"/>
  <c r="F7" i="7" l="1"/>
  <c r="H7" i="7" s="1"/>
  <c r="I7" i="7" s="1"/>
  <c r="E31" i="4" l="1"/>
  <c r="G8" i="7" l="1"/>
  <c r="F44" i="4"/>
  <c r="G44" i="4" s="1"/>
  <c r="E23" i="4" l="1"/>
  <c r="F72" i="7" l="1"/>
  <c r="H72" i="7" s="1"/>
  <c r="I72" i="7" s="1"/>
  <c r="E37" i="4"/>
  <c r="E41" i="4" l="1"/>
  <c r="E11" i="4" l="1"/>
  <c r="G58" i="4"/>
  <c r="F11" i="4" l="1"/>
  <c r="G11" i="4" s="1"/>
  <c r="F89" i="7"/>
  <c r="H89" i="7" s="1"/>
  <c r="I89" i="7" s="1"/>
  <c r="F52" i="4"/>
  <c r="G52" i="4" s="1"/>
  <c r="F50" i="4"/>
  <c r="G50" i="4" s="1"/>
  <c r="F87" i="7"/>
  <c r="H87" i="7" s="1"/>
  <c r="I87" i="7" s="1"/>
  <c r="F15" i="7"/>
  <c r="H15" i="7" s="1"/>
  <c r="I15" i="7" s="1"/>
  <c r="F13" i="7"/>
  <c r="H13" i="7" s="1"/>
  <c r="I13" i="7" s="1"/>
  <c r="F67" i="7"/>
  <c r="H67" i="7" s="1"/>
  <c r="I67" i="7" s="1"/>
  <c r="F66" i="7"/>
  <c r="H66" i="7" s="1"/>
  <c r="I66" i="7" s="1"/>
  <c r="H64" i="7"/>
  <c r="I64" i="7" s="1"/>
  <c r="F32" i="7"/>
  <c r="H32" i="7" s="1"/>
  <c r="I32" i="7" s="1"/>
  <c r="F31" i="7"/>
  <c r="H31" i="7" s="1"/>
  <c r="I31" i="7" s="1"/>
  <c r="F30" i="7"/>
  <c r="H30" i="7" s="1"/>
  <c r="I30" i="7" s="1"/>
  <c r="E33" i="4" l="1"/>
  <c r="E42" i="4"/>
  <c r="F8" i="4"/>
  <c r="G8" i="4" s="1"/>
  <c r="F6" i="7"/>
  <c r="H6" i="7" s="1"/>
  <c r="I6" i="7" s="1"/>
  <c r="H8" i="9" l="1"/>
  <c r="C5" i="3" s="1"/>
  <c r="F4" i="4"/>
  <c r="G4" i="4" s="1"/>
  <c r="F5" i="4"/>
  <c r="G5" i="4" s="1"/>
  <c r="F6" i="4"/>
  <c r="G6" i="4" s="1"/>
  <c r="F7" i="4"/>
  <c r="G7" i="4" s="1"/>
  <c r="F9" i="4"/>
  <c r="G9" i="4" s="1"/>
  <c r="F13" i="4"/>
  <c r="G13" i="4" s="1"/>
  <c r="F15" i="4"/>
  <c r="G15" i="4" s="1"/>
  <c r="F18" i="4"/>
  <c r="G18" i="4" s="1"/>
  <c r="F19" i="4"/>
  <c r="G19" i="4" s="1"/>
  <c r="F22" i="4"/>
  <c r="G22" i="4" s="1"/>
  <c r="F23" i="4"/>
  <c r="G23" i="4" s="1"/>
  <c r="F28" i="4"/>
  <c r="G28" i="4" s="1"/>
  <c r="F29" i="4"/>
  <c r="G29" i="4" s="1"/>
  <c r="F31" i="4"/>
  <c r="G31" i="4" s="1"/>
  <c r="F33" i="4"/>
  <c r="G33" i="4" s="1"/>
  <c r="F35" i="4"/>
  <c r="G35" i="4" s="1"/>
  <c r="F37" i="4"/>
  <c r="G37" i="4" s="1"/>
  <c r="F39" i="4"/>
  <c r="G39" i="4" s="1"/>
  <c r="F41" i="4"/>
  <c r="G41" i="4" s="1"/>
  <c r="F42" i="4"/>
  <c r="G42" i="4" s="1"/>
  <c r="F46" i="4"/>
  <c r="G46" i="4" s="1"/>
  <c r="F48" i="4"/>
  <c r="G48" i="4" s="1"/>
  <c r="F55" i="4"/>
  <c r="G55" i="4" s="1"/>
  <c r="F56" i="4"/>
  <c r="G56" i="4" s="1"/>
  <c r="G59" i="4"/>
  <c r="G61" i="4"/>
  <c r="G62" i="4"/>
  <c r="G63" i="4"/>
  <c r="G64" i="4"/>
  <c r="G65" i="4"/>
  <c r="G66" i="4"/>
  <c r="G67" i="4"/>
  <c r="G68" i="4"/>
  <c r="G69" i="4"/>
  <c r="G70" i="4"/>
  <c r="F8" i="7"/>
  <c r="H8" i="7" s="1"/>
  <c r="I8" i="7" s="1"/>
  <c r="F9" i="7"/>
  <c r="H9" i="7" s="1"/>
  <c r="I9" i="7" s="1"/>
  <c r="F14" i="7"/>
  <c r="H14" i="7" s="1"/>
  <c r="I14" i="7" s="1"/>
  <c r="F21" i="7"/>
  <c r="H21" i="7" s="1"/>
  <c r="I21" i="7" s="1"/>
  <c r="F22" i="7"/>
  <c r="H22" i="7" s="1"/>
  <c r="I22" i="7" s="1"/>
  <c r="F23" i="7"/>
  <c r="H23" i="7" s="1"/>
  <c r="I23" i="7" s="1"/>
  <c r="F27" i="7"/>
  <c r="H27" i="7" s="1"/>
  <c r="I27" i="7" s="1"/>
  <c r="F28" i="7"/>
  <c r="H28" i="7" s="1"/>
  <c r="I28" i="7" s="1"/>
  <c r="F29" i="7"/>
  <c r="H29" i="7" s="1"/>
  <c r="I29" i="7" s="1"/>
  <c r="F33" i="7"/>
  <c r="H33" i="7" s="1"/>
  <c r="I33" i="7" s="1"/>
  <c r="F34" i="7"/>
  <c r="H34" i="7" s="1"/>
  <c r="I34" i="7" s="1"/>
  <c r="F35" i="7"/>
  <c r="F36" i="7"/>
  <c r="H36" i="7" s="1"/>
  <c r="I36" i="7" s="1"/>
  <c r="F37" i="7"/>
  <c r="H37" i="7" s="1"/>
  <c r="I37" i="7" s="1"/>
  <c r="F38" i="7"/>
  <c r="H38" i="7" s="1"/>
  <c r="I38" i="7" s="1"/>
  <c r="F39" i="7"/>
  <c r="H39" i="7" s="1"/>
  <c r="I39" i="7" s="1"/>
  <c r="F40" i="7"/>
  <c r="H40" i="7" s="1"/>
  <c r="I40" i="7" s="1"/>
  <c r="F41" i="7"/>
  <c r="F42" i="7"/>
  <c r="H42" i="7" s="1"/>
  <c r="I42" i="7" s="1"/>
  <c r="F43" i="7"/>
  <c r="H43" i="7" s="1"/>
  <c r="I43" i="7" s="1"/>
  <c r="F44" i="7"/>
  <c r="H44" i="7" s="1"/>
  <c r="I44" i="7" s="1"/>
  <c r="F45" i="7"/>
  <c r="H45" i="7" s="1"/>
  <c r="I45" i="7" s="1"/>
  <c r="F46" i="7"/>
  <c r="H46" i="7" s="1"/>
  <c r="I46" i="7" s="1"/>
  <c r="F47" i="7"/>
  <c r="F48" i="7"/>
  <c r="F50" i="7"/>
  <c r="H50" i="7" s="1"/>
  <c r="I50" i="7" s="1"/>
  <c r="F51" i="7"/>
  <c r="H51" i="7" s="1"/>
  <c r="I51" i="7" s="1"/>
  <c r="F53" i="7"/>
  <c r="H53" i="7" s="1"/>
  <c r="I53" i="7" s="1"/>
  <c r="F54" i="7"/>
  <c r="H54" i="7" s="1"/>
  <c r="I54" i="7" s="1"/>
  <c r="F55" i="7"/>
  <c r="H55" i="7" s="1"/>
  <c r="I55" i="7" s="1"/>
  <c r="F56" i="7"/>
  <c r="H56" i="7" s="1"/>
  <c r="I56" i="7" s="1"/>
  <c r="F57" i="7"/>
  <c r="H57" i="7" s="1"/>
  <c r="I57" i="7" s="1"/>
  <c r="F59" i="7"/>
  <c r="H59" i="7" s="1"/>
  <c r="I59" i="7" s="1"/>
  <c r="F60" i="7"/>
  <c r="H60" i="7" s="1"/>
  <c r="I60" i="7" s="1"/>
  <c r="F61" i="7"/>
  <c r="H61" i="7" s="1"/>
  <c r="I61" i="7" s="1"/>
  <c r="F62" i="7"/>
  <c r="H62" i="7" s="1"/>
  <c r="I62" i="7" s="1"/>
  <c r="F63" i="7"/>
  <c r="H63" i="7" s="1"/>
  <c r="I63" i="7" s="1"/>
  <c r="F68" i="7"/>
  <c r="H68" i="7" s="1"/>
  <c r="I68" i="7" s="1"/>
  <c r="F69" i="7"/>
  <c r="H69" i="7" s="1"/>
  <c r="I69" i="7" s="1"/>
  <c r="F70" i="7"/>
  <c r="H70" i="7" s="1"/>
  <c r="I70" i="7" s="1"/>
  <c r="F71" i="7"/>
  <c r="H71" i="7" s="1"/>
  <c r="I71" i="7" s="1"/>
  <c r="F73" i="7"/>
  <c r="H73" i="7" s="1"/>
  <c r="I73" i="7" s="1"/>
  <c r="F74" i="7"/>
  <c r="H74" i="7" s="1"/>
  <c r="I74" i="7" s="1"/>
  <c r="F75" i="7"/>
  <c r="H75" i="7" s="1"/>
  <c r="I75" i="7" s="1"/>
  <c r="F76" i="7"/>
  <c r="H76" i="7" s="1"/>
  <c r="I76" i="7" s="1"/>
  <c r="F77" i="7"/>
  <c r="H77" i="7" s="1"/>
  <c r="I77" i="7" s="1"/>
  <c r="F79" i="7"/>
  <c r="H79" i="7" s="1"/>
  <c r="I79" i="7" s="1"/>
  <c r="F80" i="7"/>
  <c r="H80" i="7" s="1"/>
  <c r="I80" i="7" s="1"/>
  <c r="F81" i="7"/>
  <c r="H81" i="7" s="1"/>
  <c r="I81" i="7" s="1"/>
  <c r="F82" i="7"/>
  <c r="H82" i="7" s="1"/>
  <c r="I82" i="7" s="1"/>
  <c r="F86" i="7"/>
  <c r="H86" i="7" s="1"/>
  <c r="I86" i="7" s="1"/>
  <c r="F5" i="7"/>
  <c r="F91" i="7" l="1"/>
  <c r="F73" i="4"/>
  <c r="C4" i="3" s="1"/>
  <c r="C8" i="3" s="1"/>
  <c r="I8" i="9"/>
  <c r="D5" i="3" s="1"/>
  <c r="H41" i="7"/>
  <c r="I41" i="7" s="1"/>
  <c r="H35" i="7"/>
  <c r="I35" i="7" s="1"/>
  <c r="H47" i="7"/>
  <c r="I47" i="7" s="1"/>
  <c r="H48" i="7"/>
  <c r="I48" i="7" s="1"/>
  <c r="H5" i="7"/>
  <c r="I5" i="7" l="1"/>
  <c r="I91" i="7" s="1"/>
  <c r="D3" i="3" s="1"/>
  <c r="H91" i="7"/>
  <c r="C3" i="3" s="1"/>
  <c r="G73" i="4"/>
  <c r="D4" i="3" s="1"/>
  <c r="D6" i="3" l="1"/>
  <c r="C6" i="3"/>
</calcChain>
</file>

<file path=xl/sharedStrings.xml><?xml version="1.0" encoding="utf-8"?>
<sst xmlns="http://schemas.openxmlformats.org/spreadsheetml/2006/main" count="757" uniqueCount="473">
  <si>
    <t>Table 1 Annual Reporting</t>
  </si>
  <si>
    <t>Rule Section</t>
  </si>
  <si>
    <t>Description</t>
  </si>
  <si>
    <t>Type of Change
New (N)
Amended (A)
Removed (R)
Change in Respondents (CR)</t>
  </si>
  <si>
    <t>Number of Respondents</t>
  </si>
  <si>
    <t>Responses per Respondent</t>
  </si>
  <si>
    <t>Total Responses</t>
  </si>
  <si>
    <t>Burden Hours per Response</t>
  </si>
  <si>
    <t>Total Burden Hours</t>
  </si>
  <si>
    <t xml:space="preserve">Notes </t>
  </si>
  <si>
    <t>Impact of Proposed Rule on Existing Clearance Burden Hour Estimates</t>
  </si>
  <si>
    <t>Burden Basis</t>
  </si>
  <si>
    <t>N/A</t>
  </si>
  <si>
    <t xml:space="preserve">Pre-application activities </t>
  </si>
  <si>
    <t>N</t>
  </si>
  <si>
    <t>Part 52</t>
  </si>
  <si>
    <t>53.070</t>
  </si>
  <si>
    <t>Notify NRC within 2 working days of identifying information related to regulated activities that has significant implications for public health and safety or common defense and security</t>
  </si>
  <si>
    <t>53.080</t>
  </si>
  <si>
    <t>Applications for exemptions from part 53 regulations</t>
  </si>
  <si>
    <t>Applications from any interested person</t>
  </si>
  <si>
    <t>53.605</t>
  </si>
  <si>
    <t xml:space="preserve">Notify the NRC of a failure to comply, defect, or breakdown in the quality assurance program </t>
  </si>
  <si>
    <t>50.55(e)</t>
  </si>
  <si>
    <t>53.720</t>
  </si>
  <si>
    <t>Consult with the Commission and propose a plan for timely, safe shutdown of the CNP in response to seismic events, if SSCs necessary for safe shutdown are not available. Prior to resuming operations, demonstrate features necessary for safety or necessary to maintain the licensing basis of the CNP were either not functionally damaged or have been repaired.</t>
  </si>
  <si>
    <t>Appendix S, Earthquake Engineering Criteria, Operating Reactors, and 50.54(ff)</t>
  </si>
  <si>
    <t>53.780</t>
  </si>
  <si>
    <t xml:space="preserve">Training, examination, and proficiency programs </t>
  </si>
  <si>
    <t>55.40, 55.41, 55.43, 55.45(b); 55.47(f); 55.53(e) and (f)</t>
  </si>
  <si>
    <t>53.785(h)</t>
  </si>
  <si>
    <t>Notify the NRC within 30 days of a conviction for a felony</t>
  </si>
  <si>
    <t>55.53(g)</t>
  </si>
  <si>
    <t>53.805(a)(5)</t>
  </si>
  <si>
    <t>Report annually to the NRC the identity of all GLROs</t>
  </si>
  <si>
    <t>53.810(g)</t>
  </si>
  <si>
    <t>53.890(e)</t>
  </si>
  <si>
    <t>Provide at least biennial updates and revisions to the FSP and obtain NRC approval for any proposed changes that would require an exemption</t>
  </si>
  <si>
    <t>53.1010(b)(1)(ii)</t>
  </si>
  <si>
    <t>After the Commission issues the notice of intended operation, the licensee must update the decommissioning report to certify that it has provided financial assurance for decommissioning in the amount proposed in the application and approved by the NRC .</t>
  </si>
  <si>
    <t>53.1010(b)(4)</t>
  </si>
  <si>
    <t>Submit a copy of the financial instrument obtained to satisfy the requirement of 53.1040 to the NRC as part of application for an OL, or as required by 53.1060(b) for a COL.</t>
  </si>
  <si>
    <t>50.75(b)(4)</t>
  </si>
  <si>
    <t>53.1020</t>
  </si>
  <si>
    <t>Submit site-specific decommissioning cost estimates.</t>
  </si>
  <si>
    <t>53.1030</t>
  </si>
  <si>
    <t>Annually adjust the cost estimate for decommissioning</t>
  </si>
  <si>
    <t>50.75(b)(2) and (c)(2)</t>
  </si>
  <si>
    <t>53.1045(b)(3)</t>
  </si>
  <si>
    <t xml:space="preserve">Provide the text of any proposed amendment to the account used to segregate and manage the funds and a statement of the reason for the proposed amendment. </t>
  </si>
  <si>
    <t xml:space="preserve">Licensees that are not "electric utilities" as defined in § 53.020 that use prepayment or an external sinking fund to provide financial assurance </t>
  </si>
  <si>
    <t>50.75(h)(1)(iii)</t>
  </si>
  <si>
    <t>53.1045(b)(4)</t>
  </si>
  <si>
    <t xml:space="preserve">Written notice of the intention to make a disbursement or payment must be provided, except for withdrawals being made under paragraph (a) of this section or for payments of ordinary administrative costs and other incidental expenses of the fund in connection with the operation of the fund. </t>
  </si>
  <si>
    <t>50.75(h)(1)(iv)</t>
  </si>
  <si>
    <t xml:space="preserve">53.1045(c) </t>
  </si>
  <si>
    <t>Provide written notice of the intention to make a disbursement or payment.</t>
  </si>
  <si>
    <t xml:space="preserve">Licensees that are "electric utilities" under § 53.020 that use prepayment or an external sinking fund to provide financial assurance </t>
  </si>
  <si>
    <t>50.75(h)(2)</t>
  </si>
  <si>
    <t>53.1060(a)</t>
  </si>
  <si>
    <t>Report, at least every two years, on the status of the certification of decommissioning funding for each reactor of part of a reactor. Certain licensees are required submit this report annually.</t>
  </si>
  <si>
    <t>50.75(f)(1)/(2)</t>
  </si>
  <si>
    <t>53.1060(b)</t>
  </si>
  <si>
    <t>50.75(e)(3)</t>
  </si>
  <si>
    <t>53.1060(d)</t>
  </si>
  <si>
    <t>About 5 years prior to end of operations, submit a preliminary decommissioning cost estimate to the NRC</t>
  </si>
  <si>
    <t>50.75(f)(3)</t>
  </si>
  <si>
    <t>53.1060(e); 53.1070(d)(1)</t>
  </si>
  <si>
    <t xml:space="preserve">Prior to or within 2 years following the permanent cessation of operations, submit a PSDAR to the NRC, including a site-specific DCE. </t>
  </si>
  <si>
    <t>50.82(a)(4)(i)</t>
  </si>
  <si>
    <t>53.1060(g)</t>
  </si>
  <si>
    <t xml:space="preserve">After the DCE required by paragraph (e)  is submitted and until the licensee has completed the final radiation survey and demonstrated that residual radioactivity has been reduced to a level permitting termination of the license, annually submit to the NRC a financial assurance status report. </t>
  </si>
  <si>
    <t>50.82(a)(8)(v)</t>
  </si>
  <si>
    <t>53.1060(h)</t>
  </si>
  <si>
    <t>After the DCE required by paragraph (e) of this section is submitted, annually submit to the NRC a report on the status of funding for managing irradiated fuel.</t>
  </si>
  <si>
    <t>50.82(a)(8)(vii)</t>
  </si>
  <si>
    <t>53.1070(a)(1)</t>
  </si>
  <si>
    <t xml:space="preserve">Submit a written certification to the NRC within 30 days of determining to permanently cease operations </t>
  </si>
  <si>
    <t>50.82(a)(1)(i)</t>
  </si>
  <si>
    <t>53.1070(a)(2)</t>
  </si>
  <si>
    <t>Make appropriate submittals to the NRC in accordance with § 53.1510 to request any changes to technical specifications needed to support decommissioning.</t>
  </si>
  <si>
    <t>53.1070(a)(3)(i)</t>
  </si>
  <si>
    <t>Submit a written certification to the NRC once fuel has permanently been removed from the reactor vessel</t>
  </si>
  <si>
    <t>50.82(a)(1)(ii)</t>
  </si>
  <si>
    <t>53.1070(i)(1)-(i)(2)</t>
  </si>
  <si>
    <t>Submit an application for termination of license in accordance with 53.1575, and a license termination plan.</t>
  </si>
  <si>
    <t>50.82(a)(9)</t>
  </si>
  <si>
    <t>53.1080(a)</t>
  </si>
  <si>
    <t xml:space="preserve">Obtain prior written NRC approval to release part of a commercial nuclear plant or site for unrestricted use at any time before receiving approval of a license termination plan. </t>
  </si>
  <si>
    <t>53.1080(b)</t>
  </si>
  <si>
    <t xml:space="preserve">For release of non-impacted areas, licensees may submit a written request for NRC review and approval of the release if a license amendment is not otherwise required. </t>
  </si>
  <si>
    <t>53.1080(d)</t>
  </si>
  <si>
    <t xml:space="preserve">For release of impacted areas, submit an application for amendment of license </t>
  </si>
  <si>
    <t>53.1100(a)(2)</t>
  </si>
  <si>
    <t>Upon notification by the presiding officer, update the application and serve the updated copies</t>
  </si>
  <si>
    <t>50.30(a)(3)</t>
  </si>
  <si>
    <t>53.1130</t>
  </si>
  <si>
    <t xml:space="preserve">Submit a request for a limited work authorization as part of a complete application for a CP, COL, or ESP; or as part of a partial application for CP or COL, including a Safety Analysis Report, environmental report, and plan for redress of activities </t>
  </si>
  <si>
    <t>50.10</t>
  </si>
  <si>
    <t>53.1140 
(53.1100(a)(1); 53.1109; 53.1144; 53.1146)</t>
  </si>
  <si>
    <t>Application for early site permit</t>
  </si>
  <si>
    <t>50.30(a)(1); 52.16; 52.17</t>
  </si>
  <si>
    <t>53.1173(a)</t>
  </si>
  <si>
    <t>Submit application for renewal of ESP.</t>
  </si>
  <si>
    <t>52.29(a)</t>
  </si>
  <si>
    <t>53.1182</t>
  </si>
  <si>
    <t xml:space="preserve">Provide notice to the Director of NRR at least 30 days prior to any significant uses of the site for purposes that have not been approved in the ESP </t>
  </si>
  <si>
    <t>53.1188(b)</t>
  </si>
  <si>
    <t>Update the emergency preparedness information provided under 53.1146(b) and discuss whether it materially changes the bases for compliance with NRC requirements.</t>
  </si>
  <si>
    <t>Applicants for CPs, OLs, and COLs who have filed an application referencing an ESP issued under Subpart H.</t>
  </si>
  <si>
    <t>52.39(b)</t>
  </si>
  <si>
    <t xml:space="preserve">53.1188(d) </t>
  </si>
  <si>
    <t>Request a variance from one or more site characteristics, design parameters, or terms or conditions of the ESP or Site Safety Analysis Report</t>
  </si>
  <si>
    <t>Applicants for CPs, OLs, and COLs  referencing an ESP.</t>
  </si>
  <si>
    <t>52.39(d)</t>
  </si>
  <si>
    <t>53.1188(e)</t>
  </si>
  <si>
    <t>Request a change to the ESP through a license amendment application</t>
  </si>
  <si>
    <t xml:space="preserve">52.39(e) </t>
  </si>
  <si>
    <t>53.1200 
(53.240(a)-(c), 53.450(a)-(b), (e)-(g), 53.480(f), 53.480(g); 53.410, 53.420, 53.425, 53.430; 53.440(n)(4); 53.1100(a)(1); 53.1109; 53.1206; 53.1209; 53.1210)</t>
  </si>
  <si>
    <t>Application for standard design approval.</t>
  </si>
  <si>
    <t>50.30(a)(1); 52.136; 52.137</t>
  </si>
  <si>
    <t>53.1230 
(53.240(a)-(c), 53.450(a)-(b), (e)-(g), 53.480(f), 53.480(g); 53.410, 53.420, 53.425, 53.430; 53.440(n)(4); 53.1100(a)(1); 53.1109; 53.1236; 53.1239; 53.1241; 53.1257)</t>
  </si>
  <si>
    <t>Application for standard design certifications.</t>
  </si>
  <si>
    <t xml:space="preserve">50.30(a)(1); 52.46; 52.47(a); 52.47(b) and (d); 52.59(c) </t>
  </si>
  <si>
    <t>53.1254</t>
  </si>
  <si>
    <t>Submit application for renewal of SDC.</t>
  </si>
  <si>
    <t>"Any person may apply for renewal"</t>
  </si>
  <si>
    <t>52.57(a)</t>
  </si>
  <si>
    <t>53.1263(b)</t>
  </si>
  <si>
    <t>Applicant may request exemption from elements of the certification information.</t>
  </si>
  <si>
    <t>52.63(b)</t>
  </si>
  <si>
    <t>53.1270 
(53.240(a)-(c), 53.450(a)-(b), (e)-(g), 53.480(f), 53.480(g); 53.410, 53.420, 53.425, 53.430; 53.440(n)(4); 53.1100(a)(1); 53.1109; 53.1276; 53.1279; 53.1282)</t>
  </si>
  <si>
    <t>Application for manufacturing license</t>
  </si>
  <si>
    <t>50.30(a)(1); 52.156; 52.157; 52.158</t>
  </si>
  <si>
    <t>53.1288</t>
  </si>
  <si>
    <t>Applicants may request a departure from the design characteristics, site parameters, terms and conditions, or approved design of the manufactured reactor module.</t>
  </si>
  <si>
    <t>52.171(b)(2)</t>
  </si>
  <si>
    <t>53.1295</t>
  </si>
  <si>
    <t>Application for renewal of MLs</t>
  </si>
  <si>
    <t>52.177</t>
  </si>
  <si>
    <t>53.1300 
(53.240(a)-(c), 53.450(a)-(b), (e)-(g), 53.480(f), 53.480(g); 53.410, 53.420, 53.425, 53.430; 53.440(n)(4); 53.1100(a)(1); 53.1109; 53.1306; 53.1309; 53.1312)</t>
  </si>
  <si>
    <t>Application for construction permit</t>
  </si>
  <si>
    <t>50.30(a)(1); 50.33; 50.34(a) and (e) and 100.21(f); 50.30(f), 50.10(d)(2),
52.79(b), (c), and (d), portions of §§ 52.63(b)(1), 52.79(b)(2), 52.80, and 52.93</t>
  </si>
  <si>
    <t>53.1327</t>
  </si>
  <si>
    <t>Have an approved site redress plan to implement if the application for the CP is withdrawn or denied after an applicant has performed the activities authorized under § 53.1130</t>
  </si>
  <si>
    <t>52.91</t>
  </si>
  <si>
    <t>53.1330(a)</t>
  </si>
  <si>
    <t>Applicants may include requests for exemptions from the Commission's regulations.</t>
  </si>
  <si>
    <t>52.93(a)</t>
  </si>
  <si>
    <t>53.1330(b)</t>
  </si>
  <si>
    <t>Applicants may include requests for exemptions, departures, or variances related to the referenced NRC approval, permit, or certification.</t>
  </si>
  <si>
    <t xml:space="preserve">52.39(d) and 52.93(b)-(c) </t>
  </si>
  <si>
    <t xml:space="preserve">53.1333(b) </t>
  </si>
  <si>
    <t>Periodic reports of the progress and results of research and development programs designed to resolve safety questions</t>
  </si>
  <si>
    <t xml:space="preserve">50.35(b) </t>
  </si>
  <si>
    <t>53.1336</t>
  </si>
  <si>
    <t>Applicants may request approval of the safety of specific design features or specifications in the CP or amendment to the CP.</t>
  </si>
  <si>
    <t>53.1348</t>
  </si>
  <si>
    <t>When a permit holder has determined to permanently cease construction, the holder must, within 30 days, submit a written certification to the NRC.</t>
  </si>
  <si>
    <t>52.3(b)(8) and 52.110(a)(1)</t>
  </si>
  <si>
    <t>53.1360 
(53.240(a)-(c), 53.450(a)-(b), (e)-(g), 53.480(f), 53.480(g); 53.410, 53.420, 53.425, 53.430; 53.440(n)(4); 53.730; 53.890(d); 53.1100(a)(1); 53.1109; 53.1366; 53.1369; 53.1372)</t>
  </si>
  <si>
    <t>Application for operating license</t>
  </si>
  <si>
    <t>70.62(c)(3)(i); 50.30(a)(1); 50.33, 50.33(f), 50.75; 50.34(b); 51.53(b)</t>
  </si>
  <si>
    <t>53.1384(a)</t>
  </si>
  <si>
    <t>53.1384(b)</t>
  </si>
  <si>
    <t>Applicants may include requests for exemptions, departures, or variances related to the referenced NRC approval, permit, license or certification.</t>
  </si>
  <si>
    <t>53.1402</t>
  </si>
  <si>
    <t>File an application for a renewal of a OL</t>
  </si>
  <si>
    <t>53.1410 
(53.240(a)-(c), 53.450(a)-(b), (e)-(g), 53.480(f), 53.480(g); 53.410, 53.420, 53.425, 53.430; 53.440(n)(4); 53.730; 53.890(d); 53.1100(a)(1); 53.1109; 53.1413; 53.1416; 53.1419)</t>
  </si>
  <si>
    <t>Application for combined license</t>
  </si>
  <si>
    <t>50.30(a)(1); 70.62(c)(3)(i); 52.77; 52.79; 52.80(a),(b)</t>
  </si>
  <si>
    <t>53.1437(a)</t>
  </si>
  <si>
    <t xml:space="preserve">53.1437(b) </t>
  </si>
  <si>
    <t xml:space="preserve">Applicants may include requests for variance from one or more site characteristics, design parameters, or terms and conditions of the permit, or from the Site Safety Analysis Report. </t>
  </si>
  <si>
    <t>52.39(d) and 52.93(b)</t>
  </si>
  <si>
    <t>53.1437(c)</t>
  </si>
  <si>
    <t xml:space="preserve">Applicants may include requests for a departure from one or more design characteristics, site parameters, terms and conditions, or approved design of the manufactured reactor. </t>
  </si>
  <si>
    <t xml:space="preserve">52.93(c) </t>
  </si>
  <si>
    <t>53.1449(a)</t>
  </si>
  <si>
    <t>Submit a schedule for completing the proposed ITAAC to the NRC within one year of obtaining a COL or starting construction. Submit updates to the ITAAC schedules every 6 months after submitting the initial schedule and, within 1 year of the scheduled date for initial loading of fuel,  submit updates to the ITAAC schedule every 30 days until the final notification is provided to the NRC under paragraph (c)(1).</t>
  </si>
  <si>
    <t>52.99(a)</t>
  </si>
  <si>
    <t>53.1449(c)(1)</t>
  </si>
  <si>
    <t>ITAAC closure notification</t>
  </si>
  <si>
    <t>52.99(c)(1)</t>
  </si>
  <si>
    <t>53.1449(c)(2)</t>
  </si>
  <si>
    <t>ITAAC post-closure notifications</t>
  </si>
  <si>
    <t>52.99(c)(2)</t>
  </si>
  <si>
    <t>53.1449(c)(3)</t>
  </si>
  <si>
    <t>Uncompleted ITAAC notification</t>
  </si>
  <si>
    <t>52.99(c)(3)</t>
  </si>
  <si>
    <t>53.1449(c)(4)</t>
  </si>
  <si>
    <t>All ITAAC complete notification</t>
  </si>
  <si>
    <t>52.99(c)(4)</t>
  </si>
  <si>
    <t>53.1449(d)</t>
  </si>
  <si>
    <t>Request an exemption from the standard design certification ITAAC or a license amendment under subpart I if the licensee has not demonstrated that the prescribed acceptance criteria have been met</t>
  </si>
  <si>
    <t>52.99(d)</t>
  </si>
  <si>
    <t>53.1452(a)</t>
  </si>
  <si>
    <t xml:space="preserve">Notify the NRC of the scheduled date for initial loading of fuel </t>
  </si>
  <si>
    <t>52.103(a)</t>
  </si>
  <si>
    <t>53.1458</t>
  </si>
  <si>
    <t>File an application for a renewal of a COL</t>
  </si>
  <si>
    <t>52.107</t>
  </si>
  <si>
    <t>53.1470</t>
  </si>
  <si>
    <t>Contents of applications that request to construct and license nuclear power reactors of identical design at multiple sites.</t>
  </si>
  <si>
    <t xml:space="preserve">CP, OL, and COL applicants </t>
  </si>
  <si>
    <t>appendix N of parts 50 and 52</t>
  </si>
  <si>
    <t>53.1505(b)</t>
  </si>
  <si>
    <t>Propose changing licensing basis information established by NRC regulations by requesting an exemption in accordance with 53.080</t>
  </si>
  <si>
    <t>53.1510; 53.1515(a)(5)(vi) (53.1257)</t>
  </si>
  <si>
    <t xml:space="preserve">File an application for a license amendment with the NRC; explain exigencies </t>
  </si>
  <si>
    <t xml:space="preserve">50.59(c), 50.90, 50.91(a), (b); 52.59(c) </t>
  </si>
  <si>
    <t>53.1525(a)-(c)</t>
  </si>
  <si>
    <t>Request an exemption if proposing to change elements of the certification information, and submit a license amendment request; Evaluate changes to the design as described in the FSAR not involving changes to the certification information using the criteria in § 53.1550.</t>
  </si>
  <si>
    <t>53.1530(a)</t>
  </si>
  <si>
    <t>Obtain amendment before making changes to the design of the manufactured reactor or manufactured reactor module authorized to be manufactured</t>
  </si>
  <si>
    <t>53.1530(b)</t>
  </si>
  <si>
    <t>Request approval for any proposed departure from the design characteristics, site parameters, terms and conditions, or approved design of the manufactured reactor. If the ML references a design certification rule, the amendment application must also request an exemption from the design certification rule if elements of the certification information are adversely affected by the change. Evaluate changes to the commercial nuclear plant as described in the FSAR but outside of the scope of the referenced manufacturing license using the criteria in § 53.1550.</t>
  </si>
  <si>
    <t>53.1535(a)-(b)</t>
  </si>
  <si>
    <t xml:space="preserve">Request an amendment to the CP or LWA to gain NRC approval of the safety of selected design features or specifications in accordance with 53.1510 and 53.1520. For COLs in which the NRC has not yet made a finding under 53.1452(g), request amendments required by 53.1525 or 53,1550 no later than 45 days from the date the licensee begins construction of the SSCs to implement the change or departure. </t>
  </si>
  <si>
    <t>50.35(b)</t>
  </si>
  <si>
    <t>53.1540 (53.1545; 53.1550; 53.1560; 53.1565)</t>
  </si>
  <si>
    <t xml:space="preserve">Modify licensing basis information, including updating the FSAR, and evaluate potential changes to facilities, procedures, programs, and organizations to determine if NRC approval is required. </t>
  </si>
  <si>
    <t>50.71(e), 50.71; 50.59(c) and (d)</t>
  </si>
  <si>
    <t>53.1570</t>
  </si>
  <si>
    <t>Application for transfer of a license</t>
  </si>
  <si>
    <t>50.80(b)</t>
  </si>
  <si>
    <t>53.1575(a), (b), and (d)</t>
  </si>
  <si>
    <t>Submit a written certification to the NRC within 30 days of determining to permanently cease operations. Submit a written certification to the NRC once fuel has permanently been removed from the reactor vessel; Licenseholder may request termination of the license and licensees issued under parts 30, 40, or 70 prior to plant operations</t>
  </si>
  <si>
    <t>53.1580</t>
  </si>
  <si>
    <t>Upon request of the Commission, submit written statements to enable the Commission to determine whether or not the license should be modified, suspended, or revoked</t>
  </si>
  <si>
    <t xml:space="preserve">53.1620(e) </t>
  </si>
  <si>
    <t>Notify the Commission of successfully completing power ascension testing or startup testing as applicable</t>
  </si>
  <si>
    <t>53.1630</t>
  </si>
  <si>
    <t>Immediate and Followup notification requirements</t>
  </si>
  <si>
    <t>50.72(a)</t>
  </si>
  <si>
    <t>53.1645</t>
  </si>
  <si>
    <t>Submit annual effluent reports to the NRC</t>
  </si>
  <si>
    <t>53.1680</t>
  </si>
  <si>
    <t>Submit annual financial reports</t>
  </si>
  <si>
    <t>50.71(b) and Appendix C</t>
  </si>
  <si>
    <t>53.1690(a)</t>
  </si>
  <si>
    <t xml:space="preserve">Prior to ceasing to be an electric utility, provide the NRC with the financial qualifications information that would be required for obtaining an initial operating license or combined license under Framework A of this part. </t>
  </si>
  <si>
    <t>53.1690(b)</t>
  </si>
  <si>
    <t>Notify the appropriate NRC Regional Administrator immediately following the filing of a voluntary or involuntary petition for bankruptcy</t>
  </si>
  <si>
    <t>50.54(cc)</t>
  </si>
  <si>
    <t>53.1720(c)</t>
  </si>
  <si>
    <t>Report current levels of insurance or financial security maintained and its source</t>
  </si>
  <si>
    <t>50/54(w)(3)</t>
  </si>
  <si>
    <t>53.1720(d)(2)</t>
  </si>
  <si>
    <t>Following an accident, inform the Director of the Office of NRR in writing when the plant is in safe and stable condition; within 30 days of this notification, prepare and submit a cleanup plan</t>
  </si>
  <si>
    <t>50.54(w)(4)</t>
  </si>
  <si>
    <t>Total</t>
  </si>
  <si>
    <t>Table 3 One-Time Recordkeeping</t>
  </si>
  <si>
    <t>Number of Recordkeepers</t>
  </si>
  <si>
    <t>Burden Hours Per Recordkeepers</t>
  </si>
  <si>
    <t>53.450(c)</t>
  </si>
  <si>
    <t>Maintenance and upgrade of probabilistic risk assessment</t>
  </si>
  <si>
    <t>53.440(a)</t>
  </si>
  <si>
    <t>50.43(e)</t>
  </si>
  <si>
    <t>53.440(k)</t>
  </si>
  <si>
    <t>Define design features and related functional design criteria such that analyses present a low risk of permanent injury to the public due to the health effects of chemical hazards of licensed material.</t>
  </si>
  <si>
    <t>53.500(a)</t>
  </si>
  <si>
    <t>Siting assessment</t>
  </si>
  <si>
    <t>53.540</t>
  </si>
  <si>
    <t>53.605(c); 53.605(i)</t>
  </si>
  <si>
    <t xml:space="preserve">Adopt procedures for evaluating, identifying, and reporting deviations and failures to comply associated with a substantial safety hazard. Adopt procedures to ensure a director or responsible officer of a licensee is informed as soon as practicable, and within 5 working days, of any failures to comply, defects, or breakdown in the QA program. Prepare and retain records related to the requirements of this section. </t>
  </si>
  <si>
    <t xml:space="preserve">53.610(b) </t>
  </si>
  <si>
    <t>Develop programs and procedures as appropriate, considering the amount and types of radioactive materials onsite (SNM MC&amp;A program, measurement control program, procedures to receive, possess, use, and store source, byproduct, or SNM, plant staff training programs, procedures to mitigate hazards to SSCs, security programs)</t>
  </si>
  <si>
    <t>Maintain programs and procedures as appropriate, considering the amount and types of radioactive materials onsite (SNM MC&amp;A program, measurement control program, procedures to receive, possess, use, and store source, byproduct, or SNM, plant staff training programs, procedures to mitigate hazards to SSCs, security programs)</t>
  </si>
  <si>
    <t>53.620(a)</t>
  </si>
  <si>
    <t>Develop plans, programs, and procedures to manage and control manufacturing activities.</t>
  </si>
  <si>
    <t>Implement plans, programs, and procedures to manage and control manufacturing activities.</t>
  </si>
  <si>
    <t>53.620(b)(3)</t>
  </si>
  <si>
    <t>Establish a post-manufacturing inspection and acceptance process.</t>
  </si>
  <si>
    <t xml:space="preserve">Implement access controls, and a post-manufacturing inspection and acceptance process </t>
  </si>
  <si>
    <t>53.620(c)</t>
  </si>
  <si>
    <t>Establish programs and procedures as appropriate, considering the amount and types of radioactive materials brought into the manufacturing facility (procedures to receive, transfer, and use source, byproduct, and SNM, a fire protection program, emergency plans, staff training, procedures and processes to minimize contamination of the facility and environment)</t>
  </si>
  <si>
    <t>Implement programs and procedures as appropriate, considering the amount and types of radioactive materials brought into the manufacturing facility (procedures to receive, transfer, and use source, byproduct, and SNM, a fire protection program, emergency plans, staff training, procedures and processes to minimize contamination of the facility and environment)</t>
  </si>
  <si>
    <t>53.620(e)(3)</t>
  </si>
  <si>
    <t>Prior to transport, procedures for transporting the manufactured reactor of major portions thereof must be documented and approved</t>
  </si>
  <si>
    <t>53.700</t>
  </si>
  <si>
    <t>Develop  controls for plant SSCs, responsibilities of plant personnel, and plant programs during the operating life of the CNP</t>
  </si>
  <si>
    <t>Implement and maintain controls for plant SSCs, responsibilities of plant personnel, and plant programs during the operating life of the CNP</t>
  </si>
  <si>
    <t>53.710</t>
  </si>
  <si>
    <t xml:space="preserve">Develop technical specifications that define conditions or limitations on plant operations </t>
  </si>
  <si>
    <t xml:space="preserve">Implement and maintain technical specifications that define conditions or limitations on plant operations </t>
  </si>
  <si>
    <t xml:space="preserve">53.715(a) </t>
  </si>
  <si>
    <t>Develop a program to control maintenance activities and monitor the performance and condition of SR and NSRSS SSCs</t>
  </si>
  <si>
    <t>Implement and maintain a program to control maintenance activities and monitor the performance and condition of SR and NSRSS SSCs</t>
  </si>
  <si>
    <t>53.715(c)</t>
  </si>
  <si>
    <t>Evaluate performance and condition monitoring activities at least every 24 months.</t>
  </si>
  <si>
    <t>53.730</t>
  </si>
  <si>
    <t>Implement and maintain certain measures including human factors engineering design requirements, human system interface design requirements, concept of operations, functional requirements analysis and function allocation, programmatic requirements, staffing plan, and training, examination, and proficiency programs</t>
  </si>
  <si>
    <t>55.40, 55.41, 55.43, 55.45(b); 55.46(b); 55.47(f); 55.53(e) and (f); 55.59(c)</t>
  </si>
  <si>
    <t>53.805(a)(2)</t>
  </si>
  <si>
    <t>Develop facility technical specifications</t>
  </si>
  <si>
    <t>Implement and maintain facility technical specifications</t>
  </si>
  <si>
    <t>53.815 (53.805(a)(3))</t>
  </si>
  <si>
    <t xml:space="preserve">Develop generally licensed reactor operator training, examination, and proficiency programs </t>
  </si>
  <si>
    <t xml:space="preserve">Implement and maintain generally licensed reactor operator training, examination, and proficiency programs </t>
  </si>
  <si>
    <t>53.830</t>
  </si>
  <si>
    <t>Establish a training and qualification program for CNP personnel</t>
  </si>
  <si>
    <t>Implement, maintain, and periodically evaluate and revise a training and qualification program for CNP personnel</t>
  </si>
  <si>
    <t>53.850(a)-(c)</t>
  </si>
  <si>
    <t xml:space="preserve">Establish a Radiation Protection Program. Develop a program for the control of radioactive effluents and a process control program. </t>
  </si>
  <si>
    <t xml:space="preserve">53.850(a)-(c) </t>
  </si>
  <si>
    <t xml:space="preserve">Implement and maintain a Radiation Protection Program. Implement and maintain a program for the control of radioactive effluents and a process control program. </t>
  </si>
  <si>
    <t>53.855</t>
  </si>
  <si>
    <t xml:space="preserve">Develop an emergency response plan </t>
  </si>
  <si>
    <t>50.47, 50.54(q &amp; t), Appendix E</t>
  </si>
  <si>
    <t xml:space="preserve">Implement and maintain an emergency response plan </t>
  </si>
  <si>
    <t>53.870</t>
  </si>
  <si>
    <t>Develop an integrity assessment program to monitor, evaluate, and manage the capabilities, availability, and reliability of SR and NSRSS SSCs</t>
  </si>
  <si>
    <t>Implement and maintain an integrity assessment program to monitor, evaluate, and manage the capabilities, availability, and reliability of SR and NSRSS SSCs</t>
  </si>
  <si>
    <t>53.875(a)-(b)</t>
  </si>
  <si>
    <t>Develop a fire protection plan and program</t>
  </si>
  <si>
    <t>50.48, Appendix R</t>
  </si>
  <si>
    <t>53.880</t>
  </si>
  <si>
    <t>Develop programs for inservice inspection and inservice testing</t>
  </si>
  <si>
    <t>50.55a</t>
  </si>
  <si>
    <t>Implement and maintain a program for In-Service Inspection and In-Service Testing</t>
  </si>
  <si>
    <t>53.890(a), (b)(2), (c)(2)</t>
  </si>
  <si>
    <t xml:space="preserve">Develop a facility safety program </t>
  </si>
  <si>
    <t xml:space="preserve">Implement and maintain a facility safety program </t>
  </si>
  <si>
    <t>53.910</t>
  </si>
  <si>
    <t>Develop procedures and guidelines to support normal plant operations and respond to unplanned events</t>
  </si>
  <si>
    <t>Implement and maintain procedures and guidelines to support normal plant operations and respond to unplanned events</t>
  </si>
  <si>
    <t>53.1010(b)</t>
  </si>
  <si>
    <t xml:space="preserve">Prepare a plan, and prepare an associated decommissioning report, that ensures that adequate funding will be available for decommissioning. </t>
  </si>
  <si>
    <t>50.75(b), 50.82(a)(9)</t>
  </si>
  <si>
    <t xml:space="preserve">Implement and maintain a plan, and an associated decommissioning report, that ensures that adequate funding will be available for decommissioning. </t>
  </si>
  <si>
    <t>53.1010(b)(1)(i)</t>
  </si>
  <si>
    <t xml:space="preserve">Before the Commission issues the license, update the decommissioning report to certify the applicant has provided financial assurance for decommissioning in the amount proposed in the application and approved by the NRC </t>
  </si>
  <si>
    <t>53.1060(c)</t>
  </si>
  <si>
    <t xml:space="preserve">Keep records of information important to the safe and effective decommissioning of the facility </t>
  </si>
  <si>
    <t>50.75(g)</t>
  </si>
  <si>
    <t>53.1075</t>
  </si>
  <si>
    <t xml:space="preserve">Establish a decommissioning fire protection program.  </t>
  </si>
  <si>
    <t>Maintain a fire protection program during decommissioning</t>
  </si>
  <si>
    <t>Licensees that have submitted certifications under 53.1575</t>
  </si>
  <si>
    <t>53.1115</t>
  </si>
  <si>
    <t>Agreement limiting access to classified information</t>
  </si>
  <si>
    <t>53.1221</t>
  </si>
  <si>
    <t>Make engineering documents available for the NRC to audit for a standard design approval</t>
  </si>
  <si>
    <t>53.1263(c)</t>
  </si>
  <si>
    <t>Make engineering documents available for the NRC to audit, if the more detailed information is necessary for the Commission to verify the information in the application and make its safety determination</t>
  </si>
  <si>
    <t xml:space="preserve">Applicants for a CP, COL, OL, or ML that reference a design certification rule </t>
  </si>
  <si>
    <t>50.59(c) and (d)</t>
  </si>
  <si>
    <t>53.1805, 53.1810 (53.610(a); 53.610(c); 53.865; 53.1815)</t>
  </si>
  <si>
    <t>Establish and execute the QA program.</t>
  </si>
  <si>
    <t>53.1825</t>
  </si>
  <si>
    <t>Develop documented instructions for activities affecting quality</t>
  </si>
  <si>
    <t>53.1830</t>
  </si>
  <si>
    <t>Review and approve changes to documents</t>
  </si>
  <si>
    <t>53.1835</t>
  </si>
  <si>
    <t xml:space="preserve">Make available and retain documentary evidence that materials and equipment conform to the procurement requirements. Periodically assess effectiveness of the control of quality by contractors and subcontractors </t>
  </si>
  <si>
    <t>53.1845</t>
  </si>
  <si>
    <t>Establish measures to ensure that special processes (welding, heat treating, and nondestructive testing) are controlled and accomplished by qualified personnel</t>
  </si>
  <si>
    <t>53.1850</t>
  </si>
  <si>
    <t>Establish and execute a program for inspection of activities affecting quality.</t>
  </si>
  <si>
    <t>53.1855</t>
  </si>
  <si>
    <t xml:space="preserve">Establish a test program. Document and evaluate test results. </t>
  </si>
  <si>
    <t>53.1860</t>
  </si>
  <si>
    <t>Establish measures for control of measuring and test equipment</t>
  </si>
  <si>
    <t>53.1865</t>
  </si>
  <si>
    <t>Establish measures to control handling, storage, and shipping of material and equipment</t>
  </si>
  <si>
    <t>53.1870</t>
  </si>
  <si>
    <t>Establish measures to indicate status of inspections, tests, and operating status.</t>
  </si>
  <si>
    <t>53.1875</t>
  </si>
  <si>
    <t>Establish measures to control materials, parts, or components which do not conform to requirements</t>
  </si>
  <si>
    <t>53.1880</t>
  </si>
  <si>
    <t>Establish measures for corrective actions and document and report corrective actions to management</t>
  </si>
  <si>
    <t>53.1885</t>
  </si>
  <si>
    <t>Maintain records to furnish evidence of activities affecting quality, and establish record retention requirements</t>
  </si>
  <si>
    <t>53.1890</t>
  </si>
  <si>
    <t>Document and review audit results.</t>
  </si>
  <si>
    <t>Table 5 One-Time Third Party Disclosure</t>
  </si>
  <si>
    <t>Burden Hours Per Response</t>
  </si>
  <si>
    <t>Annual or one-time burden</t>
  </si>
  <si>
    <t>53.605(b)(2)</t>
  </si>
  <si>
    <t xml:space="preserve">Licensees may post a notice describing the regulations of this section and 10 CFR Part 21 and procedures adopted under them, including the name of the individual to whom reports may be made, and states where they may be examined, if posting of the regulation and procedures themselves is not practical. </t>
  </si>
  <si>
    <t>both annual and one-time</t>
  </si>
  <si>
    <t xml:space="preserve">50.55(e) </t>
  </si>
  <si>
    <t>53.610(b)(2)(iii)</t>
  </si>
  <si>
    <t>Formal letter of agreement with local fire department prior to receipt of fuel</t>
  </si>
  <si>
    <t>one-time</t>
  </si>
  <si>
    <t>53.1060(e)</t>
  </si>
  <si>
    <t>Submit a copy of the PSDAR to the affected states prior to or within 2 years of the permanent cessation of operations</t>
  </si>
  <si>
    <t>53.1515(b)(1)</t>
  </si>
  <si>
    <t>Notify the State where the facility is located of amendment requests</t>
  </si>
  <si>
    <t>2024-2026 Burden Totals</t>
  </si>
  <si>
    <t>Table</t>
  </si>
  <si>
    <t>Burden Hours</t>
  </si>
  <si>
    <t>Reporting</t>
  </si>
  <si>
    <t>Recordkeeping</t>
  </si>
  <si>
    <t>Third Party Disclosure</t>
  </si>
  <si>
    <t>TOTAL</t>
  </si>
  <si>
    <t>Total Cost at $300/hour</t>
  </si>
  <si>
    <t>Cost of $300/hr</t>
  </si>
  <si>
    <t>Demonstrate that each design featured required by § 53.400 meets the functional design criteria required by §§ 53.410 and 53.420. In the design processes for SR and NSRSS SSCs, include administrative procedures for evaluating operating, design, and construction experience and for considering applicable important industry experience in the design of those SSCs.</t>
  </si>
  <si>
    <t xml:space="preserve">Supporting analyses to demonstrate that design features and programmatic controls address site characteristics and meet the safety criteria in §§ 53.210 and 53.220. </t>
  </si>
  <si>
    <t>Develop certain measures including human factors engineering design requirements, human system interface design requirements, concept of operations, functional requirements analysis and function allocation, operating experience, staffing plan, and training, examination, and proficiency programs</t>
  </si>
  <si>
    <t>2 years and 1 year before initial fuel loading or intitiating the physical removal of any one of the independent mechanisms to prevent criticality required under § 53.620(d)(1) for a fueled manufactured reactor, submit a report to the NRC containing a certification updating the decommissioning cost estimates and a copy of the financial instrument. 30 days after the Commission publishes a notice in the FR under 53.1452(a), submit a report certifying that financial assurance for decommissioning is being provided in an amount specified in the licensee's most recent updated certification, including a copy of the financial instrument obtained to satisfy § 53.1040</t>
  </si>
  <si>
    <t xml:space="preserve">The SOC States that 53.1645 would be equivalent to the reporting requirements in 50.36a, but that instead of requiring licensees to address conditions where the dose to the maximally exposed individual could be significantly above design objectives, the requirement would refer to a design objective of 10mrem/year instead of referring to the design objectives in appendix I to part 50. Therefore, the burden estimate is loosely scaled from the 50.36,50.36A, 50.36B &amp; Appendix I row in the part 50 burden table. </t>
  </si>
  <si>
    <t xml:space="preserve">Part 53 applicants </t>
  </si>
  <si>
    <t xml:space="preserve">Part 53 applicants and licensees </t>
  </si>
  <si>
    <t>CP, COL, and ML holders</t>
  </si>
  <si>
    <t xml:space="preserve">OL and COL holders </t>
  </si>
  <si>
    <t>Applicants for and holders of OLs and COLs</t>
  </si>
  <si>
    <t xml:space="preserve">OL and COL licensees of self-reliant mitigation facilities that have not certified the permanent cessation of operations and permanent removal of fuel from reactor vessel </t>
  </si>
  <si>
    <t>Each operator or senior operator under Part 53</t>
  </si>
  <si>
    <t>Each GLRO under Part 53</t>
  </si>
  <si>
    <t xml:space="preserve">COL applicants </t>
  </si>
  <si>
    <t xml:space="preserve">OL applicants and COL applicants/holders </t>
  </si>
  <si>
    <t xml:space="preserve">Applicants for COLS and OLs </t>
  </si>
  <si>
    <t xml:space="preserve">Holders of an OL or COL </t>
  </si>
  <si>
    <t>Holders of an OL, and holders of a COL for which the Commission has made a finding under 53.1452(g)</t>
  </si>
  <si>
    <t xml:space="preserve">COL holders </t>
  </si>
  <si>
    <t>OL and COL holders</t>
  </si>
  <si>
    <t>Holders of an OL or COL</t>
  </si>
  <si>
    <t xml:space="preserve">OL or COL holders </t>
  </si>
  <si>
    <t>OL or COL holders</t>
  </si>
  <si>
    <t>CP, ESP, COL, or ML applicants</t>
  </si>
  <si>
    <t xml:space="preserve">Any person to whom the Commission may otherwise issue either a license or permit related to a commercial nuclear plant </t>
  </si>
  <si>
    <t>ESP applicants</t>
  </si>
  <si>
    <t xml:space="preserve">ESP holders </t>
  </si>
  <si>
    <t>ESP holders</t>
  </si>
  <si>
    <t xml:space="preserve">Applicants for a standard design approval </t>
  </si>
  <si>
    <t xml:space="preserve">Applicants for a standard design certification </t>
  </si>
  <si>
    <t>Applicants referencing a design certification rule.</t>
  </si>
  <si>
    <t xml:space="preserve">Applicants for a ML </t>
  </si>
  <si>
    <t xml:space="preserve">Applicants for MLs that reference or use a manufactured reactor of manufactured reactor module manufactured under a ML </t>
  </si>
  <si>
    <t xml:space="preserve">ML holders </t>
  </si>
  <si>
    <t xml:space="preserve">Applicants for a CP </t>
  </si>
  <si>
    <t>Applicants for a CP or amendment to a CP</t>
  </si>
  <si>
    <t xml:space="preserve">Applicants for CPs that have filed an application that references an NRC approval, permit or certification </t>
  </si>
  <si>
    <t>Applicants for CPs and amendments to CPs</t>
  </si>
  <si>
    <t xml:space="preserve">CP holders </t>
  </si>
  <si>
    <t xml:space="preserve">Applicants for an OL </t>
  </si>
  <si>
    <t xml:space="preserve">Applicants for an OL or amendment to an OL </t>
  </si>
  <si>
    <t>Applicants for OLs that have filed an application that references an NRC approval, permit, license or certification</t>
  </si>
  <si>
    <t xml:space="preserve">OL licensees </t>
  </si>
  <si>
    <t>Applicants for a COL</t>
  </si>
  <si>
    <t xml:space="preserve">Applicants for a COL or amendment to a COL </t>
  </si>
  <si>
    <t xml:space="preserve">Applicants for a COL that reference an ESP in their application </t>
  </si>
  <si>
    <t xml:space="preserve">Applicants for a COL that reference a manufactured reactor in their application </t>
  </si>
  <si>
    <t xml:space="preserve">Holders of a CP or COL </t>
  </si>
  <si>
    <t>COL holders</t>
  </si>
  <si>
    <t xml:space="preserve">COL licensees </t>
  </si>
  <si>
    <t>COL licensees</t>
  </si>
  <si>
    <t xml:space="preserve">Licensees </t>
  </si>
  <si>
    <t>Licensees</t>
  </si>
  <si>
    <t>OL and COL holders that reference a design certification rule</t>
  </si>
  <si>
    <t xml:space="preserve">ML licensees </t>
  </si>
  <si>
    <t xml:space="preserve">COL holders that reference or use a manufactured reactor </t>
  </si>
  <si>
    <t xml:space="preserve">Holders of a CP or LWA </t>
  </si>
  <si>
    <t>Holders of an OL or COL. Holder of a license authorizing operation of a nuclear power reactor that has submitted the certification of permanent cessation of operations required under § 53.1070(a)(1) or a reactor licensee whose license has been amended to allow possession of nuclear fuel but not operation of the facility.</t>
  </si>
  <si>
    <t xml:space="preserve">Holder of an OL or COL </t>
  </si>
  <si>
    <t>Holder of an OL or a COL after the Commission makes the finding under 53.1452(g)</t>
  </si>
  <si>
    <t xml:space="preserve">Licensees and CP holders </t>
  </si>
  <si>
    <t xml:space="preserve">Electric utility licensee holding an OL or COL (including a renewed license) </t>
  </si>
  <si>
    <t>Licensees and applicants?</t>
  </si>
  <si>
    <t xml:space="preserve">Holders of a construction permit, combined license, or manufacturing license </t>
  </si>
  <si>
    <t>ML licensees</t>
  </si>
  <si>
    <t xml:space="preserve">OL and COL licensees </t>
  </si>
  <si>
    <t xml:space="preserve">OL and COL licensees and applicants </t>
  </si>
  <si>
    <t xml:space="preserve">Applicants for an OL or COL </t>
  </si>
  <si>
    <t xml:space="preserve">Applicants for OLs and COLs </t>
  </si>
  <si>
    <t xml:space="preserve">OL and COL holders that have submitted the certifications required under § 53.6075 </t>
  </si>
  <si>
    <t xml:space="preserve">Applicants for a license or standard design approval </t>
  </si>
  <si>
    <t xml:space="preserve">Each construction permit and manufacturing license is subject to the terms and conditions of § 53.605(b)(2), and each combined license issued under this part until the NRC makes the finding under § 53.1452(g). </t>
  </si>
  <si>
    <t>53.620(d)</t>
  </si>
  <si>
    <t>Maintain a physical security plan and establish a physical security program per the requirements of 73.67 for all MLs, regardless of fuel type, enrichment, and quantity.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</si>
</sst>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
    <numFmt numFmtId="165" formatCode="0.0"/>
    <numFmt numFmtId="166" formatCode="#,##0.00\ [$€-1];[Red]\-#,##0.00\ [$€-1]"/>
    <numFmt numFmtId="167" formatCode="#,##0.0"/>
    <numFmt numFmtId="168" formatCode="0.000"/>
    <numFmt numFmtId="169" formatCode="&quot;$&quot;#,##0"/>
  </numFmts>
  <fonts count="11" x14ac:knownFonts="1">
    <font>
      <sz val="11"/>
      <color theme="1"/>
      <name val="Calibri"/>
      <family val="2"/>
      <scheme val="minor"/>
    </font>
    <font>
      <b/>
      <sz val="11"/>
      <color rgb="FF000000"/>
      <name val="Calibri"/>
      <family val="2"/>
      <scheme val="minor"/>
    </font>
    <font>
      <sz val="11"/>
      <color rgb="FF000000"/>
      <name val="Calibri"/>
      <family val="2"/>
      <scheme val="minor"/>
    </font>
    <font>
      <sz val="11"/>
      <color theme="1"/>
      <name val="Arial"/>
      <family val="2"/>
    </font>
    <font>
      <sz val="11"/>
      <color theme="1"/>
      <name val="Calibri"/>
      <family val="2"/>
    </font>
    <font>
      <b/>
      <sz val="11"/>
      <color rgb="FF000000"/>
      <name val="Calibri"/>
      <family val="2"/>
    </font>
    <font>
      <sz val="11"/>
      <color rgb="FF000000"/>
      <name val="Calibri"/>
      <family val="2"/>
    </font>
    <font>
      <sz val="14"/>
      <color rgb="FFFF0000"/>
      <name val="Calibri"/>
      <family val="2"/>
    </font>
    <font>
      <sz val="11"/>
      <name val="Calibri"/>
      <family val="2"/>
      <scheme val="minor"/>
    </font>
    <font>
      <b/>
      <sz val="11"/>
      <color theme="1"/>
      <name val="Calibri"/>
      <family val="2"/>
      <scheme val="minor"/>
    </font>
    <font>
      <b/>
      <sz val="11"/>
      <color theme="1"/>
      <name val="Calibri"/>
      <family val="2"/>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3" fillId="0" borderId="0"/>
  </cellStyleXfs>
  <cellXfs count="121">
    <xf numFmtId="0" fontId="0" fillId="0" borderId="0" xfId="0"/>
    <xf numFmtId="0" fontId="0" fillId="0" borderId="1" xfId="0" applyBorder="1" applyAlignment="1">
      <alignment horizontal="left" vertical="top" wrapText="1"/>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4" fillId="0" borderId="0" xfId="0" applyFont="1"/>
    <xf numFmtId="3" fontId="4" fillId="0" borderId="0" xfId="0" applyNumberFormat="1" applyFont="1"/>
    <xf numFmtId="3" fontId="5" fillId="0" borderId="1" xfId="0" applyNumberFormat="1" applyFont="1" applyBorder="1" applyAlignment="1">
      <alignment horizontal="center" vertical="center"/>
    </xf>
    <xf numFmtId="0" fontId="0" fillId="0" borderId="1" xfId="0" applyBorder="1" applyAlignment="1">
      <alignment wrapText="1"/>
    </xf>
    <xf numFmtId="49" fontId="0" fillId="0" borderId="1" xfId="0" applyNumberFormat="1" applyBorder="1" applyAlignment="1">
      <alignment horizontal="left" vertical="center" wrapText="1"/>
    </xf>
    <xf numFmtId="49" fontId="2" fillId="0" borderId="1" xfId="0" applyNumberFormat="1" applyFont="1" applyBorder="1" applyAlignment="1">
      <alignment horizontal="left" vertical="center" wrapText="1"/>
    </xf>
    <xf numFmtId="49" fontId="7" fillId="0" borderId="0" xfId="0" applyNumberFormat="1" applyFont="1"/>
    <xf numFmtId="49" fontId="4" fillId="0" borderId="0" xfId="0" applyNumberFormat="1" applyFont="1"/>
    <xf numFmtId="0" fontId="4" fillId="0" borderId="0" xfId="0" applyFont="1" applyAlignment="1">
      <alignment wrapText="1"/>
    </xf>
    <xf numFmtId="0" fontId="4" fillId="0" borderId="0" xfId="0" applyFont="1" applyAlignment="1">
      <alignment horizontal="left"/>
    </xf>
    <xf numFmtId="0" fontId="2" fillId="0" borderId="1" xfId="0" applyFont="1" applyBorder="1" applyAlignment="1">
      <alignment horizontal="left" vertical="top" wrapText="1"/>
    </xf>
    <xf numFmtId="0" fontId="4" fillId="0" borderId="0" xfId="0" applyFont="1" applyAlignment="1">
      <alignment horizontal="left" vertical="top"/>
    </xf>
    <xf numFmtId="0" fontId="0" fillId="0" borderId="1" xfId="0" applyBorder="1"/>
    <xf numFmtId="0" fontId="0" fillId="0" borderId="1" xfId="0" applyBorder="1" applyAlignment="1">
      <alignment horizontal="left" vertical="top"/>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0" fontId="0" fillId="0" borderId="1" xfId="0" applyBorder="1" applyAlignment="1">
      <alignment horizontal="left" wrapText="1"/>
    </xf>
    <xf numFmtId="0" fontId="2" fillId="0" borderId="1" xfId="0" applyFont="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49" fontId="1" fillId="0" borderId="1" xfId="0" applyNumberFormat="1" applyFont="1" applyBorder="1"/>
    <xf numFmtId="0" fontId="2"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3" fontId="0" fillId="0" borderId="1" xfId="0" applyNumberFormat="1" applyBorder="1"/>
    <xf numFmtId="3" fontId="6" fillId="0" borderId="1" xfId="0" applyNumberFormat="1" applyFont="1" applyBorder="1" applyAlignment="1">
      <alignment horizontal="center" vertical="center"/>
    </xf>
    <xf numFmtId="0" fontId="4" fillId="0" borderId="0" xfId="0" applyFont="1" applyAlignment="1">
      <alignment horizontal="center" vertical="center"/>
    </xf>
    <xf numFmtId="0" fontId="9" fillId="0" borderId="1" xfId="0" applyFont="1" applyBorder="1" applyAlignment="1">
      <alignment wrapText="1"/>
    </xf>
    <xf numFmtId="0" fontId="9" fillId="0" borderId="1" xfId="0" applyFont="1" applyBorder="1"/>
    <xf numFmtId="165" fontId="9" fillId="0" borderId="1" xfId="0" applyNumberFormat="1" applyFont="1" applyBorder="1"/>
    <xf numFmtId="0" fontId="9" fillId="0" borderId="1" xfId="0" applyFont="1" applyBorder="1" applyAlignment="1">
      <alignment horizontal="left" vertical="top"/>
    </xf>
    <xf numFmtId="0" fontId="9" fillId="0" borderId="1" xfId="0" applyFont="1" applyBorder="1" applyAlignment="1">
      <alignment horizontal="center" vertical="center"/>
    </xf>
    <xf numFmtId="0" fontId="10" fillId="0" borderId="0" xfId="0" applyFont="1"/>
    <xf numFmtId="167" fontId="9" fillId="0" borderId="1" xfId="0" applyNumberFormat="1" applyFont="1" applyBorder="1"/>
    <xf numFmtId="4" fontId="2" fillId="0" borderId="1" xfId="0" applyNumberFormat="1" applyFont="1" applyBorder="1" applyAlignment="1">
      <alignment horizontal="center" vertical="center" wrapText="1"/>
    </xf>
    <xf numFmtId="169" fontId="6" fillId="0" borderId="1" xfId="0" applyNumberFormat="1" applyFont="1" applyBorder="1" applyAlignment="1">
      <alignment horizontal="center" vertical="center"/>
    </xf>
    <xf numFmtId="169" fontId="5" fillId="0" borderId="1" xfId="0" applyNumberFormat="1" applyFont="1" applyBorder="1" applyAlignment="1">
      <alignment horizontal="center" vertical="center"/>
    </xf>
    <xf numFmtId="164" fontId="1" fillId="0" borderId="4" xfId="0" applyNumberFormat="1" applyFont="1" applyBorder="1" applyAlignment="1">
      <alignment horizontal="center" vertical="center" wrapText="1"/>
    </xf>
    <xf numFmtId="169" fontId="2" fillId="0" borderId="4" xfId="0" applyNumberFormat="1" applyFont="1" applyBorder="1" applyAlignment="1">
      <alignment horizontal="center" vertical="center" wrapText="1"/>
    </xf>
    <xf numFmtId="169" fontId="9" fillId="0" borderId="4" xfId="0" applyNumberFormat="1" applyFont="1" applyBorder="1"/>
    <xf numFmtId="164" fontId="4" fillId="0" borderId="0" xfId="0" applyNumberFormat="1" applyFont="1"/>
    <xf numFmtId="167"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9" fontId="2" fillId="0" borderId="1" xfId="0" applyNumberFormat="1" applyFont="1" applyBorder="1" applyAlignment="1">
      <alignment horizontal="center" vertical="center" wrapText="1"/>
    </xf>
    <xf numFmtId="49" fontId="0" fillId="0" borderId="1" xfId="0" applyNumberFormat="1" applyBorder="1" applyAlignment="1">
      <alignment horizontal="left" vertical="top" wrapText="1"/>
    </xf>
    <xf numFmtId="0" fontId="0" fillId="0" borderId="1" xfId="0" applyBorder="1" applyAlignment="1">
      <alignment vertical="top"/>
    </xf>
    <xf numFmtId="167" fontId="2" fillId="0" borderId="1" xfId="0" applyNumberFormat="1" applyFont="1" applyBorder="1" applyAlignment="1">
      <alignment horizontal="center" vertical="center"/>
    </xf>
    <xf numFmtId="167" fontId="0" fillId="0" borderId="1" xfId="0" applyNumberFormat="1" applyBorder="1" applyAlignment="1">
      <alignment horizontal="center" vertical="center"/>
    </xf>
    <xf numFmtId="166" fontId="0" fillId="0" borderId="1" xfId="0" applyNumberFormat="1" applyBorder="1" applyAlignment="1">
      <alignment horizontal="center" vertical="center"/>
    </xf>
    <xf numFmtId="0" fontId="8" fillId="0" borderId="1" xfId="0" applyFont="1" applyBorder="1" applyAlignment="1">
      <alignment vertical="top"/>
    </xf>
    <xf numFmtId="49" fontId="2" fillId="0" borderId="1" xfId="0" applyNumberFormat="1" applyFont="1" applyBorder="1" applyAlignment="1">
      <alignment horizontal="left" vertical="top" wrapText="1"/>
    </xf>
    <xf numFmtId="49" fontId="0" fillId="0" borderId="1" xfId="0" applyNumberFormat="1" applyBorder="1" applyAlignment="1">
      <alignment horizontal="left" vertical="top"/>
    </xf>
    <xf numFmtId="0" fontId="0" fillId="0" borderId="1" xfId="0" applyBorder="1" applyAlignment="1">
      <alignment vertical="center" wrapText="1"/>
    </xf>
    <xf numFmtId="0" fontId="2" fillId="0" borderId="1" xfId="0" applyFont="1" applyBorder="1" applyAlignment="1">
      <alignment vertical="top" wrapText="1"/>
    </xf>
    <xf numFmtId="0" fontId="6" fillId="0" borderId="1" xfId="0" applyFont="1" applyBorder="1" applyAlignment="1">
      <alignment vertical="top" wrapText="1"/>
    </xf>
    <xf numFmtId="0" fontId="8" fillId="0" borderId="1" xfId="0" applyFont="1" applyBorder="1" applyAlignment="1">
      <alignment horizontal="left" vertical="top" wrapText="1"/>
    </xf>
    <xf numFmtId="0" fontId="0" fillId="0" borderId="0" xfId="0" applyAlignment="1">
      <alignment wrapText="1"/>
    </xf>
    <xf numFmtId="49" fontId="0" fillId="0" borderId="1" xfId="0" applyNumberFormat="1" applyBorder="1" applyAlignment="1">
      <alignment horizontal="center" vertical="center" wrapText="1"/>
    </xf>
    <xf numFmtId="168" fontId="0" fillId="0" borderId="1" xfId="0" applyNumberFormat="1" applyBorder="1" applyAlignment="1">
      <alignment horizontal="center" vertical="center"/>
    </xf>
    <xf numFmtId="49" fontId="0" fillId="0" borderId="0" xfId="0" applyNumberFormat="1" applyAlignment="1">
      <alignment horizontal="left" vertical="top" wrapText="1"/>
    </xf>
    <xf numFmtId="0" fontId="0" fillId="0" borderId="0" xfId="0" applyAlignment="1">
      <alignment horizontal="left" vertical="top" wrapText="1"/>
    </xf>
    <xf numFmtId="167" fontId="0" fillId="0" borderId="0" xfId="0" applyNumberFormat="1" applyAlignment="1">
      <alignment horizontal="center" vertical="center"/>
    </xf>
    <xf numFmtId="167" fontId="2"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0" fontId="0" fillId="0" borderId="0" xfId="0" applyAlignment="1">
      <alignment horizontal="left" vertical="top"/>
    </xf>
    <xf numFmtId="0" fontId="0" fillId="0" borderId="0" xfId="0" applyAlignment="1">
      <alignment horizontal="center" vertical="center"/>
    </xf>
    <xf numFmtId="0" fontId="4" fillId="0" borderId="1" xfId="0" applyFont="1" applyBorder="1" applyAlignment="1">
      <alignment horizontal="left" vertical="top" wrapText="1"/>
    </xf>
    <xf numFmtId="49" fontId="0" fillId="0" borderId="1" xfId="0" applyNumberFormat="1" applyBorder="1"/>
    <xf numFmtId="0" fontId="4" fillId="0" borderId="1" xfId="0" applyFont="1" applyBorder="1" applyAlignment="1">
      <alignment vertical="top" wrapText="1"/>
    </xf>
    <xf numFmtId="0" fontId="6" fillId="0" borderId="1" xfId="0" applyFont="1" applyBorder="1" applyAlignment="1">
      <alignment horizontal="left" vertical="top" wrapText="1"/>
    </xf>
    <xf numFmtId="0" fontId="2" fillId="0" borderId="1" xfId="0" applyFont="1" applyBorder="1" applyAlignment="1">
      <alignment horizontal="left" vertical="center"/>
    </xf>
    <xf numFmtId="0" fontId="0" fillId="0" borderId="1" xfId="0" applyBorder="1" applyAlignment="1">
      <alignment horizontal="left" vertical="center" wrapText="1"/>
    </xf>
    <xf numFmtId="49" fontId="0" fillId="0" borderId="1" xfId="0" applyNumberFormat="1" applyBorder="1" applyAlignment="1">
      <alignment horizontal="left" vertical="center"/>
    </xf>
    <xf numFmtId="49" fontId="0" fillId="0" borderId="1" xfId="0" applyNumberFormat="1" applyBorder="1" applyAlignment="1">
      <alignment vertical="top"/>
    </xf>
    <xf numFmtId="167" fontId="0" fillId="0" borderId="1" xfId="0" applyNumberFormat="1" applyBorder="1"/>
    <xf numFmtId="0" fontId="9" fillId="0" borderId="1" xfId="0" applyFont="1" applyBorder="1" applyAlignment="1">
      <alignment horizontal="left" vertical="top" wrapText="1"/>
    </xf>
    <xf numFmtId="3" fontId="9" fillId="0" borderId="1" xfId="0" applyNumberFormat="1" applyFont="1" applyBorder="1"/>
    <xf numFmtId="169" fontId="9" fillId="0" borderId="1" xfId="0" applyNumberFormat="1" applyFont="1" applyBorder="1" applyAlignment="1">
      <alignment horizontal="center"/>
    </xf>
    <xf numFmtId="167" fontId="4" fillId="0" borderId="0" xfId="0" applyNumberFormat="1" applyFont="1"/>
    <xf numFmtId="164" fontId="4" fillId="0" borderId="0" xfId="0" applyNumberFormat="1" applyFont="1" applyAlignment="1">
      <alignment horizontal="center"/>
    </xf>
    <xf numFmtId="49" fontId="2" fillId="0" borderId="1" xfId="0" applyNumberFormat="1" applyFont="1" applyBorder="1" applyAlignment="1">
      <alignment horizontal="center" vertical="center" wrapText="1"/>
    </xf>
    <xf numFmtId="0" fontId="0" fillId="0" borderId="0" xfId="0" applyAlignment="1">
      <alignment horizontal="left"/>
    </xf>
    <xf numFmtId="49" fontId="0" fillId="0" borderId="1" xfId="0" applyNumberFormat="1" applyBorder="1" applyAlignment="1">
      <alignment horizontal="center" vertical="center"/>
    </xf>
    <xf numFmtId="0" fontId="2" fillId="0" borderId="1" xfId="0" applyFont="1" applyBorder="1" applyAlignment="1">
      <alignment horizontal="left" vertical="top"/>
    </xf>
    <xf numFmtId="0" fontId="0" fillId="0" borderId="1" xfId="0" applyBorder="1" applyAlignment="1">
      <alignment vertical="top" wrapText="1"/>
    </xf>
    <xf numFmtId="0" fontId="0" fillId="0" borderId="1" xfId="0" applyBorder="1" applyAlignment="1">
      <alignment horizontal="center" vertical="top" wrapText="1"/>
    </xf>
    <xf numFmtId="49" fontId="0" fillId="0" borderId="1" xfId="0" applyNumberFormat="1" applyBorder="1" applyAlignment="1">
      <alignment horizontal="left" wrapText="1"/>
    </xf>
    <xf numFmtId="0" fontId="4" fillId="0" borderId="1" xfId="0" applyFont="1" applyBorder="1" applyAlignment="1">
      <alignment vertical="center" wrapText="1"/>
    </xf>
    <xf numFmtId="49" fontId="6" fillId="0" borderId="1" xfId="0" applyNumberFormat="1" applyFont="1" applyBorder="1" applyAlignment="1">
      <alignment horizontal="left" vertical="center" wrapText="1"/>
    </xf>
    <xf numFmtId="167" fontId="6" fillId="0" borderId="1" xfId="0" applyNumberFormat="1" applyFont="1" applyBorder="1" applyAlignment="1">
      <alignment horizontal="center" vertical="center"/>
    </xf>
    <xf numFmtId="167" fontId="6"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center" vertical="center" wrapText="1"/>
    </xf>
    <xf numFmtId="49" fontId="2" fillId="0" borderId="1" xfId="0" applyNumberFormat="1" applyFont="1" applyBorder="1" applyAlignment="1">
      <alignment vertical="center" wrapText="1"/>
    </xf>
    <xf numFmtId="0" fontId="2" fillId="0" borderId="1" xfId="0" applyFont="1" applyBorder="1" applyAlignment="1">
      <alignment vertical="center" wrapText="1"/>
    </xf>
    <xf numFmtId="0" fontId="6" fillId="0" borderId="1" xfId="0" applyFont="1" applyBorder="1" applyAlignment="1">
      <alignment horizontal="left" vertical="center"/>
    </xf>
    <xf numFmtId="49" fontId="0" fillId="0" borderId="1" xfId="0" applyNumberFormat="1" applyBorder="1" applyAlignment="1">
      <alignment horizontal="center"/>
    </xf>
    <xf numFmtId="49" fontId="1" fillId="0" borderId="1" xfId="0" applyNumberFormat="1" applyFont="1" applyBorder="1" applyAlignment="1">
      <alignment vertical="center" wrapText="1"/>
    </xf>
    <xf numFmtId="0" fontId="1" fillId="0" borderId="1" xfId="0" applyFont="1" applyBorder="1" applyAlignment="1">
      <alignment vertical="center" wrapText="1"/>
    </xf>
    <xf numFmtId="0" fontId="5" fillId="0" borderId="1" xfId="0" applyFont="1" applyBorder="1" applyAlignment="1">
      <alignment horizontal="left" vertical="center"/>
    </xf>
    <xf numFmtId="167" fontId="5" fillId="0" borderId="1" xfId="0" applyNumberFormat="1" applyFont="1" applyBorder="1" applyAlignment="1">
      <alignment horizontal="center" vertical="center"/>
    </xf>
    <xf numFmtId="0" fontId="4" fillId="0" borderId="1" xfId="0" applyFont="1" applyBorder="1"/>
    <xf numFmtId="49" fontId="2" fillId="0" borderId="0" xfId="0" applyNumberFormat="1" applyFont="1" applyAlignment="1">
      <alignment vertical="center" wrapText="1"/>
    </xf>
    <xf numFmtId="0" fontId="2" fillId="0" borderId="0" xfId="0" applyFont="1" applyAlignment="1">
      <alignment vertical="center" wrapText="1"/>
    </xf>
    <xf numFmtId="0" fontId="0" fillId="0" borderId="0" xfId="0" applyAlignment="1">
      <alignment horizontal="left" vertical="center"/>
    </xf>
    <xf numFmtId="167" fontId="0" fillId="0" borderId="0" xfId="0" applyNumberFormat="1"/>
    <xf numFmtId="164" fontId="0" fillId="0" borderId="0" xfId="0" applyNumberFormat="1" applyAlignment="1">
      <alignment horizontal="center"/>
    </xf>
    <xf numFmtId="49" fontId="0" fillId="0" borderId="0" xfId="0" applyNumberFormat="1" applyAlignment="1">
      <alignment horizontal="center"/>
    </xf>
    <xf numFmtId="49" fontId="0" fillId="0" borderId="0" xfId="0" applyNumberFormat="1" applyAlignment="1">
      <alignment wrapText="1"/>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5" fillId="0" borderId="1" xfId="0" applyFont="1" applyBorder="1" applyAlignment="1">
      <alignment horizontal="center"/>
    </xf>
    <xf numFmtId="0" fontId="5" fillId="0" borderId="1" xfId="0" applyFont="1" applyBorder="1" applyAlignment="1">
      <alignment horizontal="right"/>
    </xf>
  </cellXfs>
  <cellStyles count="2">
    <cellStyle name="Normal" xfId="0" builtinId="0"/>
    <cellStyle name="Normal 3" xfId="1" xr:uid="{44E27D85-CFF9-4A75-AC92-1CC3A5C5EA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291C0-8AB0-440F-A083-71085B9B91A9}">
  <sheetPr>
    <pageSetUpPr fitToPage="1"/>
  </sheetPr>
  <dimension ref="A1:L93"/>
  <sheetViews>
    <sheetView tabSelected="1" zoomScale="70" zoomScaleNormal="70" zoomScaleSheetLayoutView="100" workbookViewId="0">
      <pane xSplit="1" ySplit="2" topLeftCell="B85" activePane="bottomRight" state="frozen"/>
      <selection pane="topRight" activeCell="D29" sqref="D29:I29"/>
      <selection pane="bottomLeft" activeCell="D29" sqref="D29:I29"/>
      <selection pane="bottomRight" sqref="A1:L1"/>
    </sheetView>
  </sheetViews>
  <sheetFormatPr defaultRowHeight="14.5" x14ac:dyDescent="0.35"/>
  <cols>
    <col min="1" max="1" width="20.453125" style="115" customWidth="1"/>
    <col min="2" max="2" width="42.1796875" style="61" customWidth="1"/>
    <col min="3" max="3" width="17.54296875" style="111" customWidth="1"/>
    <col min="4" max="4" width="16.81640625" style="112" customWidth="1"/>
    <col min="5" max="8" width="15.81640625" style="112" customWidth="1"/>
    <col min="9" max="9" width="19.453125" style="113" bestFit="1" customWidth="1"/>
    <col min="10" max="10" width="27.54296875" customWidth="1"/>
    <col min="11" max="11" width="18.54296875" customWidth="1"/>
    <col min="12" max="12" width="28.6328125" style="114" customWidth="1"/>
  </cols>
  <sheetData>
    <row r="1" spans="1:12" ht="16.5" customHeight="1" x14ac:dyDescent="0.35">
      <c r="A1" s="116" t="s">
        <v>0</v>
      </c>
      <c r="B1" s="117"/>
      <c r="C1" s="117"/>
      <c r="D1" s="117"/>
      <c r="E1" s="117"/>
      <c r="F1" s="117"/>
      <c r="G1" s="117"/>
      <c r="H1" s="117"/>
      <c r="I1" s="117"/>
      <c r="J1" s="117"/>
      <c r="K1" s="117"/>
      <c r="L1" s="117"/>
    </row>
    <row r="2" spans="1:12" ht="105.75" customHeight="1" x14ac:dyDescent="0.35">
      <c r="A2" s="19" t="s">
        <v>1</v>
      </c>
      <c r="B2" s="18" t="s">
        <v>2</v>
      </c>
      <c r="C2" s="18" t="s">
        <v>3</v>
      </c>
      <c r="D2" s="46" t="s">
        <v>4</v>
      </c>
      <c r="E2" s="46" t="s">
        <v>5</v>
      </c>
      <c r="F2" s="46" t="s">
        <v>6</v>
      </c>
      <c r="G2" s="46" t="s">
        <v>7</v>
      </c>
      <c r="H2" s="46" t="s">
        <v>8</v>
      </c>
      <c r="I2" s="47" t="s">
        <v>397</v>
      </c>
      <c r="J2" s="18" t="s">
        <v>9</v>
      </c>
      <c r="K2" s="18" t="s">
        <v>10</v>
      </c>
      <c r="L2" s="19" t="s">
        <v>11</v>
      </c>
    </row>
    <row r="3" spans="1:12" x14ac:dyDescent="0.35">
      <c r="A3" s="9" t="s">
        <v>12</v>
      </c>
      <c r="B3" s="22" t="s">
        <v>13</v>
      </c>
      <c r="C3" s="22" t="s">
        <v>14</v>
      </c>
      <c r="D3" s="20">
        <v>2</v>
      </c>
      <c r="E3" s="20">
        <v>1</v>
      </c>
      <c r="F3" s="20">
        <f>D3*E3</f>
        <v>2</v>
      </c>
      <c r="G3" s="20">
        <v>25000</v>
      </c>
      <c r="H3" s="20">
        <f>F3*G3</f>
        <v>50000</v>
      </c>
      <c r="I3" s="48">
        <f>H3*300</f>
        <v>15000000</v>
      </c>
      <c r="J3" s="22" t="s">
        <v>404</v>
      </c>
      <c r="K3" s="22"/>
      <c r="L3" s="85" t="s">
        <v>15</v>
      </c>
    </row>
    <row r="4" spans="1:12" s="86" customFormat="1" ht="58" x14ac:dyDescent="0.35">
      <c r="A4" s="55" t="s">
        <v>16</v>
      </c>
      <c r="B4" s="1" t="s">
        <v>17</v>
      </c>
      <c r="C4" s="14" t="s">
        <v>14</v>
      </c>
      <c r="D4" s="20">
        <v>2</v>
      </c>
      <c r="E4" s="20">
        <v>1</v>
      </c>
      <c r="F4" s="20">
        <f>D4*E4</f>
        <v>2</v>
      </c>
      <c r="G4" s="20">
        <v>4</v>
      </c>
      <c r="H4" s="20">
        <f>F4*G4</f>
        <v>8</v>
      </c>
      <c r="I4" s="48">
        <f>H4*300</f>
        <v>2400</v>
      </c>
      <c r="J4" s="14" t="s">
        <v>405</v>
      </c>
      <c r="K4" s="14"/>
      <c r="L4" s="24">
        <v>50.9</v>
      </c>
    </row>
    <row r="5" spans="1:12" s="86" customFormat="1" ht="59.5" customHeight="1" x14ac:dyDescent="0.35">
      <c r="A5" s="55" t="s">
        <v>18</v>
      </c>
      <c r="B5" s="1" t="s">
        <v>19</v>
      </c>
      <c r="C5" s="22" t="s">
        <v>14</v>
      </c>
      <c r="D5" s="20">
        <v>0</v>
      </c>
      <c r="E5" s="20">
        <v>1</v>
      </c>
      <c r="F5" s="20">
        <f t="shared" ref="F5:F32" si="0">D5*E5</f>
        <v>0</v>
      </c>
      <c r="G5" s="20">
        <v>360</v>
      </c>
      <c r="H5" s="20">
        <f t="shared" ref="H5:H32" si="1">F5*G5</f>
        <v>0</v>
      </c>
      <c r="I5" s="48">
        <f t="shared" ref="I5:I67" si="2">H5*300</f>
        <v>0</v>
      </c>
      <c r="J5" s="22" t="s">
        <v>20</v>
      </c>
      <c r="K5" s="22"/>
      <c r="L5" s="87">
        <v>50.12</v>
      </c>
    </row>
    <row r="6" spans="1:12" ht="169" customHeight="1" x14ac:dyDescent="0.35">
      <c r="A6" s="55" t="s">
        <v>21</v>
      </c>
      <c r="B6" s="1" t="s">
        <v>22</v>
      </c>
      <c r="C6" s="22" t="s">
        <v>14</v>
      </c>
      <c r="D6" s="20">
        <v>0</v>
      </c>
      <c r="E6" s="20">
        <v>1</v>
      </c>
      <c r="F6" s="20">
        <f t="shared" si="0"/>
        <v>0</v>
      </c>
      <c r="G6" s="20">
        <v>10</v>
      </c>
      <c r="H6" s="20">
        <f t="shared" si="1"/>
        <v>0</v>
      </c>
      <c r="I6" s="48">
        <f t="shared" si="2"/>
        <v>0</v>
      </c>
      <c r="J6" s="22" t="s">
        <v>406</v>
      </c>
      <c r="K6" s="14"/>
      <c r="L6" s="87" t="s">
        <v>23</v>
      </c>
    </row>
    <row r="7" spans="1:12" ht="116" x14ac:dyDescent="0.35">
      <c r="A7" s="55" t="s">
        <v>24</v>
      </c>
      <c r="B7" s="14" t="s">
        <v>25</v>
      </c>
      <c r="C7" s="88" t="s">
        <v>14</v>
      </c>
      <c r="D7" s="51">
        <v>0</v>
      </c>
      <c r="E7" s="51">
        <v>1</v>
      </c>
      <c r="F7" s="20">
        <f>D7*E7</f>
        <v>0</v>
      </c>
      <c r="G7" s="51">
        <v>900</v>
      </c>
      <c r="H7" s="20">
        <f>F7*G7</f>
        <v>0</v>
      </c>
      <c r="I7" s="48">
        <f t="shared" si="2"/>
        <v>0</v>
      </c>
      <c r="J7" s="89" t="s">
        <v>407</v>
      </c>
      <c r="K7" s="90"/>
      <c r="L7" s="24" t="s">
        <v>26</v>
      </c>
    </row>
    <row r="8" spans="1:12" ht="29" x14ac:dyDescent="0.35">
      <c r="A8" s="91" t="s">
        <v>27</v>
      </c>
      <c r="B8" s="61" t="s">
        <v>28</v>
      </c>
      <c r="C8" s="22" t="s">
        <v>14</v>
      </c>
      <c r="D8" s="20">
        <v>1</v>
      </c>
      <c r="E8" s="20">
        <v>1</v>
      </c>
      <c r="F8" s="20">
        <f t="shared" si="0"/>
        <v>1</v>
      </c>
      <c r="G8" s="52">
        <f>2844*0.75/3</f>
        <v>711</v>
      </c>
      <c r="H8" s="20">
        <f t="shared" si="1"/>
        <v>711</v>
      </c>
      <c r="I8" s="48">
        <f t="shared" si="2"/>
        <v>213300</v>
      </c>
      <c r="J8" s="22" t="s">
        <v>408</v>
      </c>
      <c r="K8" s="22"/>
      <c r="L8" s="62" t="s">
        <v>29</v>
      </c>
    </row>
    <row r="9" spans="1:12" ht="29" x14ac:dyDescent="0.35">
      <c r="A9" s="8" t="s">
        <v>30</v>
      </c>
      <c r="B9" s="1" t="s">
        <v>31</v>
      </c>
      <c r="C9" s="75" t="s">
        <v>14</v>
      </c>
      <c r="D9" s="51">
        <v>0</v>
      </c>
      <c r="E9" s="51">
        <v>1</v>
      </c>
      <c r="F9" s="20">
        <f t="shared" si="0"/>
        <v>0</v>
      </c>
      <c r="G9" s="51">
        <v>4</v>
      </c>
      <c r="H9" s="20">
        <f t="shared" si="1"/>
        <v>0</v>
      </c>
      <c r="I9" s="48">
        <f t="shared" si="2"/>
        <v>0</v>
      </c>
      <c r="J9" s="76" t="s">
        <v>410</v>
      </c>
      <c r="K9" s="24"/>
      <c r="L9" s="87" t="s">
        <v>32</v>
      </c>
    </row>
    <row r="10" spans="1:12" ht="123.65" customHeight="1" x14ac:dyDescent="0.35">
      <c r="A10" s="49" t="s">
        <v>33</v>
      </c>
      <c r="B10" s="14" t="s">
        <v>34</v>
      </c>
      <c r="C10" s="88" t="s">
        <v>14</v>
      </c>
      <c r="D10" s="51">
        <v>0</v>
      </c>
      <c r="E10" s="51">
        <v>1</v>
      </c>
      <c r="F10" s="20">
        <f t="shared" si="0"/>
        <v>0</v>
      </c>
      <c r="G10" s="20">
        <v>6</v>
      </c>
      <c r="H10" s="20">
        <f t="shared" si="1"/>
        <v>0</v>
      </c>
      <c r="I10" s="48">
        <f t="shared" si="2"/>
        <v>0</v>
      </c>
      <c r="J10" s="1" t="s">
        <v>409</v>
      </c>
      <c r="K10" s="90"/>
      <c r="L10" s="24"/>
    </row>
    <row r="11" spans="1:12" ht="123.65" customHeight="1" x14ac:dyDescent="0.35">
      <c r="A11" s="49" t="s">
        <v>35</v>
      </c>
      <c r="B11" s="1" t="s">
        <v>31</v>
      </c>
      <c r="C11" s="75" t="s">
        <v>14</v>
      </c>
      <c r="D11" s="51">
        <v>0</v>
      </c>
      <c r="E11" s="51">
        <v>1</v>
      </c>
      <c r="F11" s="20">
        <f>D11*E11</f>
        <v>0</v>
      </c>
      <c r="G11" s="51">
        <v>4</v>
      </c>
      <c r="H11" s="20">
        <f>F11*G11</f>
        <v>0</v>
      </c>
      <c r="I11" s="48">
        <f t="shared" si="2"/>
        <v>0</v>
      </c>
      <c r="J11" s="76" t="s">
        <v>411</v>
      </c>
      <c r="K11" s="24"/>
      <c r="L11" s="87" t="s">
        <v>32</v>
      </c>
    </row>
    <row r="12" spans="1:12" ht="113.5" customHeight="1" x14ac:dyDescent="0.35">
      <c r="A12" s="55" t="s">
        <v>36</v>
      </c>
      <c r="B12" s="1" t="s">
        <v>37</v>
      </c>
      <c r="C12" s="88" t="s">
        <v>14</v>
      </c>
      <c r="D12" s="51">
        <v>0</v>
      </c>
      <c r="E12" s="51">
        <v>0</v>
      </c>
      <c r="F12" s="20">
        <f t="shared" si="0"/>
        <v>0</v>
      </c>
      <c r="G12" s="51">
        <v>0</v>
      </c>
      <c r="H12" s="20">
        <f t="shared" si="1"/>
        <v>0</v>
      </c>
      <c r="I12" s="48">
        <f t="shared" si="2"/>
        <v>0</v>
      </c>
      <c r="J12" s="89"/>
      <c r="K12" s="90"/>
      <c r="L12" s="24"/>
    </row>
    <row r="13" spans="1:12" ht="87" x14ac:dyDescent="0.35">
      <c r="A13" s="55" t="s">
        <v>38</v>
      </c>
      <c r="B13" s="1" t="s">
        <v>39</v>
      </c>
      <c r="C13" s="22" t="s">
        <v>14</v>
      </c>
      <c r="D13" s="51">
        <v>0</v>
      </c>
      <c r="E13" s="51">
        <v>1</v>
      </c>
      <c r="F13" s="20">
        <f t="shared" si="0"/>
        <v>0</v>
      </c>
      <c r="G13" s="51">
        <v>20</v>
      </c>
      <c r="H13" s="20">
        <f t="shared" si="1"/>
        <v>0</v>
      </c>
      <c r="I13" s="48">
        <f t="shared" si="2"/>
        <v>0</v>
      </c>
      <c r="J13" s="22" t="s">
        <v>412</v>
      </c>
      <c r="K13" s="24"/>
      <c r="L13" s="62"/>
    </row>
    <row r="14" spans="1:12" ht="58" x14ac:dyDescent="0.35">
      <c r="A14" s="9" t="s">
        <v>40</v>
      </c>
      <c r="B14" s="1" t="s">
        <v>41</v>
      </c>
      <c r="C14" s="75" t="s">
        <v>14</v>
      </c>
      <c r="D14" s="51">
        <v>0</v>
      </c>
      <c r="E14" s="51">
        <v>1</v>
      </c>
      <c r="F14" s="20">
        <f t="shared" si="0"/>
        <v>0</v>
      </c>
      <c r="G14" s="51">
        <v>2</v>
      </c>
      <c r="H14" s="20">
        <f t="shared" si="1"/>
        <v>0</v>
      </c>
      <c r="I14" s="48">
        <f t="shared" si="2"/>
        <v>0</v>
      </c>
      <c r="J14" s="76" t="s">
        <v>413</v>
      </c>
      <c r="K14" s="24"/>
      <c r="L14" s="87" t="s">
        <v>42</v>
      </c>
    </row>
    <row r="15" spans="1:12" ht="29" x14ac:dyDescent="0.35">
      <c r="A15" s="8" t="s">
        <v>43</v>
      </c>
      <c r="B15" s="1" t="s">
        <v>44</v>
      </c>
      <c r="C15" s="22" t="s">
        <v>14</v>
      </c>
      <c r="D15" s="51">
        <v>1</v>
      </c>
      <c r="E15" s="51">
        <v>1</v>
      </c>
      <c r="F15" s="20">
        <f t="shared" si="0"/>
        <v>1</v>
      </c>
      <c r="G15" s="51">
        <v>30</v>
      </c>
      <c r="H15" s="20">
        <f t="shared" si="1"/>
        <v>30</v>
      </c>
      <c r="I15" s="48">
        <f t="shared" si="2"/>
        <v>9000</v>
      </c>
      <c r="J15" s="76" t="s">
        <v>414</v>
      </c>
      <c r="K15" s="24"/>
      <c r="L15" s="62">
        <v>50.75</v>
      </c>
    </row>
    <row r="16" spans="1:12" ht="258.64999999999998" customHeight="1" x14ac:dyDescent="0.35">
      <c r="A16" s="8" t="s">
        <v>45</v>
      </c>
      <c r="B16" s="21" t="s">
        <v>46</v>
      </c>
      <c r="C16" s="50" t="s">
        <v>14</v>
      </c>
      <c r="D16" s="52">
        <v>0</v>
      </c>
      <c r="E16" s="52">
        <v>1</v>
      </c>
      <c r="F16" s="20">
        <f t="shared" si="0"/>
        <v>0</v>
      </c>
      <c r="G16" s="52">
        <v>15</v>
      </c>
      <c r="H16" s="20">
        <f t="shared" si="1"/>
        <v>0</v>
      </c>
      <c r="I16" s="48">
        <f t="shared" si="2"/>
        <v>0</v>
      </c>
      <c r="J16" s="7" t="s">
        <v>415</v>
      </c>
      <c r="K16" s="16"/>
      <c r="L16" s="24" t="s">
        <v>47</v>
      </c>
    </row>
    <row r="17" spans="1:12" ht="72.5" x14ac:dyDescent="0.35">
      <c r="A17" s="49" t="s">
        <v>48</v>
      </c>
      <c r="B17" s="21" t="s">
        <v>49</v>
      </c>
      <c r="C17" s="14" t="s">
        <v>14</v>
      </c>
      <c r="D17" s="51">
        <v>0</v>
      </c>
      <c r="E17" s="51">
        <v>1</v>
      </c>
      <c r="F17" s="20">
        <f>D17*E17</f>
        <v>0</v>
      </c>
      <c r="G17" s="51">
        <v>5</v>
      </c>
      <c r="H17" s="20">
        <f>F17*G17</f>
        <v>0</v>
      </c>
      <c r="I17" s="48">
        <f t="shared" si="2"/>
        <v>0</v>
      </c>
      <c r="J17" s="7" t="s">
        <v>50</v>
      </c>
      <c r="K17" s="90"/>
      <c r="L17" s="24" t="s">
        <v>51</v>
      </c>
    </row>
    <row r="18" spans="1:12" ht="101.5" x14ac:dyDescent="0.35">
      <c r="A18" s="49" t="s">
        <v>52</v>
      </c>
      <c r="B18" s="14" t="s">
        <v>53</v>
      </c>
      <c r="C18" s="14" t="s">
        <v>14</v>
      </c>
      <c r="D18" s="51">
        <v>0</v>
      </c>
      <c r="E18" s="51">
        <v>1</v>
      </c>
      <c r="F18" s="20">
        <f>D18*E18</f>
        <v>0</v>
      </c>
      <c r="G18" s="51">
        <v>3</v>
      </c>
      <c r="H18" s="20">
        <f>F18*G18</f>
        <v>0</v>
      </c>
      <c r="I18" s="48">
        <f t="shared" si="2"/>
        <v>0</v>
      </c>
      <c r="J18" s="7" t="s">
        <v>50</v>
      </c>
      <c r="K18" s="90"/>
      <c r="L18" s="24" t="s">
        <v>54</v>
      </c>
    </row>
    <row r="19" spans="1:12" ht="72.5" x14ac:dyDescent="0.35">
      <c r="A19" s="55" t="s">
        <v>55</v>
      </c>
      <c r="B19" s="1" t="s">
        <v>56</v>
      </c>
      <c r="C19" s="14" t="s">
        <v>14</v>
      </c>
      <c r="D19" s="51">
        <v>0</v>
      </c>
      <c r="E19" s="51">
        <v>1</v>
      </c>
      <c r="F19" s="20">
        <f>D19*E19</f>
        <v>0</v>
      </c>
      <c r="G19" s="51">
        <v>3</v>
      </c>
      <c r="H19" s="20">
        <f>F19*G19</f>
        <v>0</v>
      </c>
      <c r="I19" s="48">
        <f t="shared" si="2"/>
        <v>0</v>
      </c>
      <c r="J19" s="89" t="s">
        <v>57</v>
      </c>
      <c r="K19" s="90"/>
      <c r="L19" s="24" t="s">
        <v>58</v>
      </c>
    </row>
    <row r="20" spans="1:12" ht="72.5" x14ac:dyDescent="0.35">
      <c r="A20" s="55" t="s">
        <v>59</v>
      </c>
      <c r="B20" s="1" t="s">
        <v>60</v>
      </c>
      <c r="C20" s="88" t="s">
        <v>14</v>
      </c>
      <c r="D20" s="51">
        <v>0</v>
      </c>
      <c r="E20" s="51">
        <v>1</v>
      </c>
      <c r="F20" s="20">
        <f t="shared" ref="F20" si="3">D20*E20</f>
        <v>0</v>
      </c>
      <c r="G20" s="51">
        <v>6</v>
      </c>
      <c r="H20" s="20">
        <f t="shared" ref="H20" si="4">F20*G20</f>
        <v>0</v>
      </c>
      <c r="I20" s="48">
        <f t="shared" si="2"/>
        <v>0</v>
      </c>
      <c r="J20" s="89" t="s">
        <v>416</v>
      </c>
      <c r="K20" s="90"/>
      <c r="L20" s="24" t="s">
        <v>61</v>
      </c>
    </row>
    <row r="21" spans="1:12" ht="217.5" x14ac:dyDescent="0.35">
      <c r="A21" s="55" t="s">
        <v>62</v>
      </c>
      <c r="B21" s="14" t="s">
        <v>402</v>
      </c>
      <c r="C21" s="75" t="s">
        <v>14</v>
      </c>
      <c r="D21" s="51">
        <v>0</v>
      </c>
      <c r="E21" s="51">
        <v>3</v>
      </c>
      <c r="F21" s="20">
        <f t="shared" si="0"/>
        <v>0</v>
      </c>
      <c r="G21" s="51">
        <v>10</v>
      </c>
      <c r="H21" s="20">
        <f t="shared" si="1"/>
        <v>0</v>
      </c>
      <c r="I21" s="48">
        <f t="shared" si="2"/>
        <v>0</v>
      </c>
      <c r="J21" s="76" t="s">
        <v>417</v>
      </c>
      <c r="K21" s="90"/>
      <c r="L21" s="62" t="s">
        <v>63</v>
      </c>
    </row>
    <row r="22" spans="1:12" ht="43.5" x14ac:dyDescent="0.35">
      <c r="A22" s="9" t="s">
        <v>64</v>
      </c>
      <c r="B22" s="14" t="s">
        <v>65</v>
      </c>
      <c r="C22" s="75" t="s">
        <v>14</v>
      </c>
      <c r="D22" s="51">
        <v>0</v>
      </c>
      <c r="E22" s="51">
        <v>1</v>
      </c>
      <c r="F22" s="20">
        <f t="shared" si="0"/>
        <v>0</v>
      </c>
      <c r="G22" s="51">
        <v>15</v>
      </c>
      <c r="H22" s="20">
        <f t="shared" si="1"/>
        <v>0</v>
      </c>
      <c r="I22" s="48">
        <f t="shared" si="2"/>
        <v>0</v>
      </c>
      <c r="J22" s="76" t="s">
        <v>418</v>
      </c>
      <c r="K22" s="24"/>
      <c r="L22" s="62" t="s">
        <v>66</v>
      </c>
    </row>
    <row r="23" spans="1:12" ht="43.5" x14ac:dyDescent="0.35">
      <c r="A23" s="9" t="s">
        <v>67</v>
      </c>
      <c r="B23" s="14" t="s">
        <v>68</v>
      </c>
      <c r="C23" s="75" t="s">
        <v>14</v>
      </c>
      <c r="D23" s="51">
        <v>0</v>
      </c>
      <c r="E23" s="51">
        <v>1</v>
      </c>
      <c r="F23" s="20">
        <f t="shared" si="0"/>
        <v>0</v>
      </c>
      <c r="G23" s="51">
        <v>120</v>
      </c>
      <c r="H23" s="20">
        <f t="shared" si="1"/>
        <v>0</v>
      </c>
      <c r="I23" s="48">
        <f t="shared" si="2"/>
        <v>0</v>
      </c>
      <c r="J23" s="76" t="s">
        <v>407</v>
      </c>
      <c r="K23" s="24"/>
      <c r="L23" s="62" t="s">
        <v>69</v>
      </c>
    </row>
    <row r="24" spans="1:12" ht="101.5" x14ac:dyDescent="0.35">
      <c r="A24" s="49" t="s">
        <v>70</v>
      </c>
      <c r="B24" s="14" t="s">
        <v>71</v>
      </c>
      <c r="C24" s="88" t="s">
        <v>14</v>
      </c>
      <c r="D24" s="51">
        <v>0</v>
      </c>
      <c r="E24" s="51">
        <v>1</v>
      </c>
      <c r="F24" s="20">
        <f t="shared" si="0"/>
        <v>0</v>
      </c>
      <c r="G24" s="51">
        <v>40</v>
      </c>
      <c r="H24" s="20">
        <f t="shared" si="1"/>
        <v>0</v>
      </c>
      <c r="I24" s="48">
        <f t="shared" si="2"/>
        <v>0</v>
      </c>
      <c r="J24" s="89" t="s">
        <v>419</v>
      </c>
      <c r="K24" s="90"/>
      <c r="L24" s="24" t="s">
        <v>72</v>
      </c>
    </row>
    <row r="25" spans="1:12" ht="58" x14ac:dyDescent="0.35">
      <c r="A25" s="55" t="s">
        <v>73</v>
      </c>
      <c r="B25" s="14" t="s">
        <v>74</v>
      </c>
      <c r="C25" s="88" t="s">
        <v>14</v>
      </c>
      <c r="D25" s="51">
        <v>0</v>
      </c>
      <c r="E25" s="51">
        <v>1</v>
      </c>
      <c r="F25" s="20">
        <f t="shared" si="0"/>
        <v>0</v>
      </c>
      <c r="G25" s="51">
        <v>40</v>
      </c>
      <c r="H25" s="20">
        <f>F25*G25</f>
        <v>0</v>
      </c>
      <c r="I25" s="48">
        <f t="shared" si="2"/>
        <v>0</v>
      </c>
      <c r="J25" s="89" t="s">
        <v>415</v>
      </c>
      <c r="K25" s="90"/>
      <c r="L25" s="24" t="s">
        <v>75</v>
      </c>
    </row>
    <row r="26" spans="1:12" ht="87.65" customHeight="1" x14ac:dyDescent="0.35">
      <c r="A26" s="9" t="s">
        <v>76</v>
      </c>
      <c r="B26" s="14" t="s">
        <v>77</v>
      </c>
      <c r="C26" s="75" t="s">
        <v>14</v>
      </c>
      <c r="D26" s="51">
        <v>0</v>
      </c>
      <c r="E26" s="51">
        <v>1</v>
      </c>
      <c r="F26" s="20">
        <f t="shared" si="0"/>
        <v>0</v>
      </c>
      <c r="G26" s="51">
        <v>20</v>
      </c>
      <c r="H26" s="20">
        <f t="shared" si="1"/>
        <v>0</v>
      </c>
      <c r="I26" s="48">
        <f t="shared" si="2"/>
        <v>0</v>
      </c>
      <c r="J26" s="76" t="s">
        <v>420</v>
      </c>
      <c r="K26" s="24"/>
      <c r="L26" s="62" t="s">
        <v>78</v>
      </c>
    </row>
    <row r="27" spans="1:12" ht="120.65" customHeight="1" x14ac:dyDescent="0.35">
      <c r="A27" s="9" t="s">
        <v>79</v>
      </c>
      <c r="B27" s="74" t="s">
        <v>80</v>
      </c>
      <c r="C27" s="75" t="s">
        <v>14</v>
      </c>
      <c r="D27" s="51">
        <v>0</v>
      </c>
      <c r="E27" s="51">
        <v>1</v>
      </c>
      <c r="F27" s="20">
        <f t="shared" si="0"/>
        <v>0</v>
      </c>
      <c r="G27" s="51">
        <v>40</v>
      </c>
      <c r="H27" s="20">
        <f t="shared" si="1"/>
        <v>0</v>
      </c>
      <c r="I27" s="48">
        <f t="shared" si="2"/>
        <v>0</v>
      </c>
      <c r="J27" s="76" t="s">
        <v>420</v>
      </c>
      <c r="K27" s="24"/>
      <c r="L27" s="62"/>
    </row>
    <row r="28" spans="1:12" ht="43.5" x14ac:dyDescent="0.35">
      <c r="A28" s="9" t="s">
        <v>81</v>
      </c>
      <c r="B28" s="14" t="s">
        <v>82</v>
      </c>
      <c r="C28" s="75" t="s">
        <v>14</v>
      </c>
      <c r="D28" s="51">
        <v>0</v>
      </c>
      <c r="E28" s="51">
        <v>1</v>
      </c>
      <c r="F28" s="20">
        <f t="shared" si="0"/>
        <v>0</v>
      </c>
      <c r="G28" s="51">
        <v>20</v>
      </c>
      <c r="H28" s="20">
        <f t="shared" si="1"/>
        <v>0</v>
      </c>
      <c r="I28" s="48">
        <f t="shared" si="2"/>
        <v>0</v>
      </c>
      <c r="J28" s="76" t="s">
        <v>421</v>
      </c>
      <c r="K28" s="24"/>
      <c r="L28" s="62" t="s">
        <v>83</v>
      </c>
    </row>
    <row r="29" spans="1:12" ht="43.5" x14ac:dyDescent="0.35">
      <c r="A29" s="9" t="s">
        <v>84</v>
      </c>
      <c r="B29" s="74" t="s">
        <v>85</v>
      </c>
      <c r="C29" s="75" t="s">
        <v>14</v>
      </c>
      <c r="D29" s="51">
        <v>0</v>
      </c>
      <c r="E29" s="51">
        <v>1</v>
      </c>
      <c r="F29" s="20">
        <f t="shared" si="0"/>
        <v>0</v>
      </c>
      <c r="G29" s="51">
        <v>200</v>
      </c>
      <c r="H29" s="20">
        <f t="shared" si="1"/>
        <v>0</v>
      </c>
      <c r="I29" s="48">
        <f t="shared" si="2"/>
        <v>0</v>
      </c>
      <c r="J29" s="92" t="s">
        <v>418</v>
      </c>
      <c r="K29" s="24"/>
      <c r="L29" s="62" t="s">
        <v>86</v>
      </c>
    </row>
    <row r="30" spans="1:12" ht="58" x14ac:dyDescent="0.35">
      <c r="A30" s="9" t="s">
        <v>87</v>
      </c>
      <c r="B30" s="1" t="s">
        <v>88</v>
      </c>
      <c r="C30" s="22" t="s">
        <v>14</v>
      </c>
      <c r="D30" s="51">
        <v>0</v>
      </c>
      <c r="E30" s="51">
        <v>1</v>
      </c>
      <c r="F30" s="20">
        <f t="shared" si="0"/>
        <v>0</v>
      </c>
      <c r="G30" s="51">
        <v>100</v>
      </c>
      <c r="H30" s="20">
        <f t="shared" si="1"/>
        <v>0</v>
      </c>
      <c r="I30" s="48">
        <f t="shared" si="2"/>
        <v>0</v>
      </c>
      <c r="J30" s="76" t="s">
        <v>418</v>
      </c>
      <c r="K30" s="24"/>
      <c r="L30" s="62"/>
    </row>
    <row r="31" spans="1:12" ht="113.5" customHeight="1" x14ac:dyDescent="0.35">
      <c r="A31" s="9" t="s">
        <v>89</v>
      </c>
      <c r="B31" s="14" t="s">
        <v>90</v>
      </c>
      <c r="C31" s="22" t="s">
        <v>14</v>
      </c>
      <c r="D31" s="51">
        <v>0</v>
      </c>
      <c r="E31" s="51">
        <v>1</v>
      </c>
      <c r="F31" s="20">
        <f t="shared" si="0"/>
        <v>0</v>
      </c>
      <c r="G31" s="51">
        <v>100</v>
      </c>
      <c r="H31" s="20">
        <f t="shared" si="1"/>
        <v>0</v>
      </c>
      <c r="I31" s="48">
        <f t="shared" si="2"/>
        <v>0</v>
      </c>
      <c r="J31" s="76" t="s">
        <v>418</v>
      </c>
      <c r="K31" s="24"/>
      <c r="L31" s="62"/>
    </row>
    <row r="32" spans="1:12" ht="29" x14ac:dyDescent="0.35">
      <c r="A32" s="9" t="s">
        <v>91</v>
      </c>
      <c r="B32" s="14" t="s">
        <v>92</v>
      </c>
      <c r="C32" s="22" t="s">
        <v>14</v>
      </c>
      <c r="D32" s="51">
        <v>0</v>
      </c>
      <c r="E32" s="51">
        <v>1</v>
      </c>
      <c r="F32" s="20">
        <f t="shared" si="0"/>
        <v>0</v>
      </c>
      <c r="G32" s="51">
        <v>100</v>
      </c>
      <c r="H32" s="20">
        <f t="shared" si="1"/>
        <v>0</v>
      </c>
      <c r="I32" s="48">
        <f t="shared" si="2"/>
        <v>0</v>
      </c>
      <c r="J32" s="76" t="s">
        <v>407</v>
      </c>
      <c r="K32" s="24"/>
      <c r="L32" s="62"/>
    </row>
    <row r="33" spans="1:12" ht="43.5" x14ac:dyDescent="0.35">
      <c r="A33" s="9" t="s">
        <v>93</v>
      </c>
      <c r="B33" s="74" t="s">
        <v>94</v>
      </c>
      <c r="C33" s="75" t="s">
        <v>14</v>
      </c>
      <c r="D33" s="51">
        <v>0</v>
      </c>
      <c r="E33" s="51">
        <v>1</v>
      </c>
      <c r="F33" s="20">
        <f>D33*E33</f>
        <v>0</v>
      </c>
      <c r="G33" s="51">
        <v>10000</v>
      </c>
      <c r="H33" s="20">
        <f>F33*G33</f>
        <v>0</v>
      </c>
      <c r="I33" s="48">
        <f t="shared" si="2"/>
        <v>0</v>
      </c>
      <c r="J33" s="76" t="s">
        <v>422</v>
      </c>
      <c r="K33" s="24"/>
      <c r="L33" s="62" t="s">
        <v>95</v>
      </c>
    </row>
    <row r="34" spans="1:12" ht="87" x14ac:dyDescent="0.35">
      <c r="A34" s="9" t="s">
        <v>96</v>
      </c>
      <c r="B34" s="14" t="s">
        <v>97</v>
      </c>
      <c r="C34" s="75" t="s">
        <v>14</v>
      </c>
      <c r="D34" s="51">
        <v>0</v>
      </c>
      <c r="E34" s="51">
        <v>1</v>
      </c>
      <c r="F34" s="20">
        <f t="shared" ref="F34:F43" si="5">D34*E34</f>
        <v>0</v>
      </c>
      <c r="G34" s="51">
        <v>1000</v>
      </c>
      <c r="H34" s="20">
        <f t="shared" ref="H34:H43" si="6">F34*G34</f>
        <v>0</v>
      </c>
      <c r="I34" s="48">
        <f t="shared" si="2"/>
        <v>0</v>
      </c>
      <c r="J34" s="92" t="s">
        <v>423</v>
      </c>
      <c r="K34" s="24"/>
      <c r="L34" s="87" t="s">
        <v>98</v>
      </c>
    </row>
    <row r="35" spans="1:12" ht="58" x14ac:dyDescent="0.35">
      <c r="A35" s="8" t="s">
        <v>99</v>
      </c>
      <c r="B35" s="71" t="s">
        <v>100</v>
      </c>
      <c r="C35" s="75" t="s">
        <v>14</v>
      </c>
      <c r="D35" s="51">
        <v>0</v>
      </c>
      <c r="E35" s="51">
        <v>1</v>
      </c>
      <c r="F35" s="20">
        <f t="shared" si="5"/>
        <v>0</v>
      </c>
      <c r="G35" s="51">
        <v>33750</v>
      </c>
      <c r="H35" s="20">
        <f t="shared" si="6"/>
        <v>0</v>
      </c>
      <c r="I35" s="48">
        <f t="shared" si="2"/>
        <v>0</v>
      </c>
      <c r="J35" s="76" t="s">
        <v>424</v>
      </c>
      <c r="K35" s="24"/>
      <c r="L35" s="62" t="s">
        <v>101</v>
      </c>
    </row>
    <row r="36" spans="1:12" x14ac:dyDescent="0.35">
      <c r="A36" s="8" t="s">
        <v>102</v>
      </c>
      <c r="B36" s="71" t="s">
        <v>103</v>
      </c>
      <c r="C36" s="75" t="s">
        <v>14</v>
      </c>
      <c r="D36" s="51">
        <v>0</v>
      </c>
      <c r="E36" s="51">
        <v>1</v>
      </c>
      <c r="F36" s="20">
        <f t="shared" si="5"/>
        <v>0</v>
      </c>
      <c r="G36" s="51">
        <v>6000</v>
      </c>
      <c r="H36" s="20">
        <f t="shared" si="6"/>
        <v>0</v>
      </c>
      <c r="I36" s="48">
        <f t="shared" si="2"/>
        <v>0</v>
      </c>
      <c r="J36" s="76" t="s">
        <v>426</v>
      </c>
      <c r="K36" s="24"/>
      <c r="L36" s="62" t="s">
        <v>104</v>
      </c>
    </row>
    <row r="37" spans="1:12" ht="58" x14ac:dyDescent="0.35">
      <c r="A37" s="8" t="s">
        <v>105</v>
      </c>
      <c r="B37" s="1" t="s">
        <v>106</v>
      </c>
      <c r="C37" s="75" t="s">
        <v>14</v>
      </c>
      <c r="D37" s="51">
        <v>0</v>
      </c>
      <c r="E37" s="51">
        <v>1</v>
      </c>
      <c r="F37" s="20">
        <f t="shared" si="5"/>
        <v>0</v>
      </c>
      <c r="G37" s="51">
        <v>40</v>
      </c>
      <c r="H37" s="20">
        <f t="shared" si="6"/>
        <v>0</v>
      </c>
      <c r="I37" s="48">
        <f t="shared" si="2"/>
        <v>0</v>
      </c>
      <c r="J37" s="76" t="s">
        <v>425</v>
      </c>
      <c r="K37" s="24"/>
      <c r="L37" s="23">
        <v>52.35</v>
      </c>
    </row>
    <row r="38" spans="1:12" ht="58" x14ac:dyDescent="0.35">
      <c r="A38" s="8" t="s">
        <v>107</v>
      </c>
      <c r="B38" s="71" t="s">
        <v>108</v>
      </c>
      <c r="C38" s="75" t="s">
        <v>14</v>
      </c>
      <c r="D38" s="51">
        <v>0</v>
      </c>
      <c r="E38" s="51">
        <v>1</v>
      </c>
      <c r="F38" s="20">
        <f t="shared" si="5"/>
        <v>0</v>
      </c>
      <c r="G38" s="51">
        <v>200</v>
      </c>
      <c r="H38" s="20">
        <f t="shared" si="6"/>
        <v>0</v>
      </c>
      <c r="I38" s="48">
        <f t="shared" si="2"/>
        <v>0</v>
      </c>
      <c r="J38" s="92" t="s">
        <v>109</v>
      </c>
      <c r="K38" s="24"/>
      <c r="L38" s="62" t="s">
        <v>110</v>
      </c>
    </row>
    <row r="39" spans="1:12" ht="58" x14ac:dyDescent="0.35">
      <c r="A39" s="8" t="s">
        <v>111</v>
      </c>
      <c r="B39" s="1" t="s">
        <v>112</v>
      </c>
      <c r="C39" s="75" t="s">
        <v>14</v>
      </c>
      <c r="D39" s="51">
        <v>0</v>
      </c>
      <c r="E39" s="51">
        <v>1</v>
      </c>
      <c r="F39" s="20">
        <f t="shared" si="5"/>
        <v>0</v>
      </c>
      <c r="G39" s="51">
        <v>120</v>
      </c>
      <c r="H39" s="20">
        <f t="shared" si="6"/>
        <v>0</v>
      </c>
      <c r="I39" s="48">
        <f t="shared" si="2"/>
        <v>0</v>
      </c>
      <c r="J39" s="92" t="s">
        <v>113</v>
      </c>
      <c r="K39" s="24"/>
      <c r="L39" s="62" t="s">
        <v>114</v>
      </c>
    </row>
    <row r="40" spans="1:12" ht="93.75" customHeight="1" x14ac:dyDescent="0.35">
      <c r="A40" s="8" t="s">
        <v>115</v>
      </c>
      <c r="B40" s="1" t="s">
        <v>116</v>
      </c>
      <c r="C40" s="75" t="s">
        <v>14</v>
      </c>
      <c r="D40" s="51">
        <v>0</v>
      </c>
      <c r="E40" s="51">
        <v>1</v>
      </c>
      <c r="F40" s="20">
        <f t="shared" si="5"/>
        <v>0</v>
      </c>
      <c r="G40" s="51">
        <v>313</v>
      </c>
      <c r="H40" s="20">
        <f t="shared" si="6"/>
        <v>0</v>
      </c>
      <c r="I40" s="48">
        <f t="shared" si="2"/>
        <v>0</v>
      </c>
      <c r="J40" s="76" t="s">
        <v>425</v>
      </c>
      <c r="K40" s="24"/>
      <c r="L40" s="62" t="s">
        <v>117</v>
      </c>
    </row>
    <row r="41" spans="1:12" ht="130.5" x14ac:dyDescent="0.35">
      <c r="A41" s="8" t="s">
        <v>118</v>
      </c>
      <c r="B41" s="71" t="s">
        <v>119</v>
      </c>
      <c r="C41" s="75" t="s">
        <v>14</v>
      </c>
      <c r="D41" s="51">
        <v>0</v>
      </c>
      <c r="E41" s="51">
        <v>1</v>
      </c>
      <c r="F41" s="20">
        <f t="shared" si="5"/>
        <v>0</v>
      </c>
      <c r="G41" s="51">
        <v>23760</v>
      </c>
      <c r="H41" s="20">
        <f t="shared" si="6"/>
        <v>0</v>
      </c>
      <c r="I41" s="48">
        <f t="shared" si="2"/>
        <v>0</v>
      </c>
      <c r="J41" s="76" t="s">
        <v>427</v>
      </c>
      <c r="K41" s="24"/>
      <c r="L41" s="62" t="s">
        <v>120</v>
      </c>
    </row>
    <row r="42" spans="1:12" ht="173.25" customHeight="1" x14ac:dyDescent="0.35">
      <c r="A42" s="9" t="s">
        <v>121</v>
      </c>
      <c r="B42" s="71" t="s">
        <v>122</v>
      </c>
      <c r="C42" s="75" t="s">
        <v>14</v>
      </c>
      <c r="D42" s="51">
        <v>0</v>
      </c>
      <c r="E42" s="51">
        <v>1</v>
      </c>
      <c r="F42" s="20">
        <f t="shared" si="5"/>
        <v>0</v>
      </c>
      <c r="G42" s="51">
        <v>269092.5</v>
      </c>
      <c r="H42" s="20">
        <f t="shared" si="6"/>
        <v>0</v>
      </c>
      <c r="I42" s="48">
        <f t="shared" si="2"/>
        <v>0</v>
      </c>
      <c r="J42" s="76" t="s">
        <v>428</v>
      </c>
      <c r="K42" s="24"/>
      <c r="L42" s="62" t="s">
        <v>123</v>
      </c>
    </row>
    <row r="43" spans="1:12" ht="29" x14ac:dyDescent="0.35">
      <c r="A43" s="9" t="s">
        <v>124</v>
      </c>
      <c r="B43" s="74" t="s">
        <v>125</v>
      </c>
      <c r="C43" s="75" t="s">
        <v>14</v>
      </c>
      <c r="D43" s="51">
        <v>0</v>
      </c>
      <c r="E43" s="51">
        <v>1</v>
      </c>
      <c r="F43" s="20">
        <f t="shared" si="5"/>
        <v>0</v>
      </c>
      <c r="G43" s="51">
        <v>10000</v>
      </c>
      <c r="H43" s="20">
        <f t="shared" si="6"/>
        <v>0</v>
      </c>
      <c r="I43" s="48">
        <f t="shared" si="2"/>
        <v>0</v>
      </c>
      <c r="J43" s="76" t="s">
        <v>126</v>
      </c>
      <c r="K43" s="24"/>
      <c r="L43" s="62" t="s">
        <v>127</v>
      </c>
    </row>
    <row r="44" spans="1:12" ht="29" x14ac:dyDescent="0.35">
      <c r="A44" s="9" t="s">
        <v>128</v>
      </c>
      <c r="B44" s="74" t="s">
        <v>129</v>
      </c>
      <c r="C44" s="75" t="s">
        <v>14</v>
      </c>
      <c r="D44" s="51">
        <v>0</v>
      </c>
      <c r="E44" s="51">
        <v>1</v>
      </c>
      <c r="F44" s="20">
        <f t="shared" ref="F44:F89" si="7">D44*E44</f>
        <v>0</v>
      </c>
      <c r="G44" s="51">
        <v>360</v>
      </c>
      <c r="H44" s="20">
        <f t="shared" ref="H44:H89" si="8">F44*G44</f>
        <v>0</v>
      </c>
      <c r="I44" s="48">
        <f t="shared" si="2"/>
        <v>0</v>
      </c>
      <c r="J44" s="92" t="s">
        <v>429</v>
      </c>
      <c r="K44" s="24"/>
      <c r="L44" s="62" t="s">
        <v>130</v>
      </c>
    </row>
    <row r="45" spans="1:12" ht="179.25" customHeight="1" x14ac:dyDescent="0.35">
      <c r="A45" s="9" t="s">
        <v>131</v>
      </c>
      <c r="B45" s="74" t="s">
        <v>132</v>
      </c>
      <c r="C45" s="75" t="s">
        <v>14</v>
      </c>
      <c r="D45" s="51">
        <v>0</v>
      </c>
      <c r="E45" s="51">
        <v>1</v>
      </c>
      <c r="F45" s="20">
        <f t="shared" si="7"/>
        <v>0</v>
      </c>
      <c r="G45" s="51">
        <v>69300</v>
      </c>
      <c r="H45" s="20">
        <f t="shared" si="8"/>
        <v>0</v>
      </c>
      <c r="I45" s="48">
        <f t="shared" si="2"/>
        <v>0</v>
      </c>
      <c r="J45" s="76" t="s">
        <v>430</v>
      </c>
      <c r="K45" s="24"/>
      <c r="L45" s="62" t="s">
        <v>133</v>
      </c>
    </row>
    <row r="46" spans="1:12" ht="141.65" customHeight="1" x14ac:dyDescent="0.35">
      <c r="A46" s="91" t="s">
        <v>134</v>
      </c>
      <c r="B46" s="74" t="s">
        <v>135</v>
      </c>
      <c r="C46" s="75" t="s">
        <v>14</v>
      </c>
      <c r="D46" s="51">
        <v>0</v>
      </c>
      <c r="E46" s="51">
        <v>1</v>
      </c>
      <c r="F46" s="20">
        <f t="shared" si="7"/>
        <v>0</v>
      </c>
      <c r="G46" s="51">
        <v>313</v>
      </c>
      <c r="H46" s="20">
        <f t="shared" si="8"/>
        <v>0</v>
      </c>
      <c r="I46" s="48">
        <f t="shared" si="2"/>
        <v>0</v>
      </c>
      <c r="J46" s="92" t="s">
        <v>431</v>
      </c>
      <c r="K46" s="24"/>
      <c r="L46" s="62" t="s">
        <v>136</v>
      </c>
    </row>
    <row r="47" spans="1:12" x14ac:dyDescent="0.35">
      <c r="A47" s="91" t="s">
        <v>137</v>
      </c>
      <c r="B47" s="74" t="s">
        <v>138</v>
      </c>
      <c r="C47" s="75" t="s">
        <v>14</v>
      </c>
      <c r="D47" s="51">
        <v>0</v>
      </c>
      <c r="E47" s="51">
        <v>1</v>
      </c>
      <c r="F47" s="20">
        <f t="shared" si="7"/>
        <v>0</v>
      </c>
      <c r="G47" s="51">
        <v>10000</v>
      </c>
      <c r="H47" s="20">
        <f t="shared" si="8"/>
        <v>0</v>
      </c>
      <c r="I47" s="48">
        <f t="shared" si="2"/>
        <v>0</v>
      </c>
      <c r="J47" s="92" t="s">
        <v>432</v>
      </c>
      <c r="K47" s="24"/>
      <c r="L47" s="62" t="s">
        <v>139</v>
      </c>
    </row>
    <row r="48" spans="1:12" ht="130.5" x14ac:dyDescent="0.35">
      <c r="A48" s="91" t="s">
        <v>140</v>
      </c>
      <c r="B48" s="74" t="s">
        <v>141</v>
      </c>
      <c r="C48" s="75" t="s">
        <v>14</v>
      </c>
      <c r="D48" s="51">
        <v>1</v>
      </c>
      <c r="E48" s="51">
        <v>1</v>
      </c>
      <c r="F48" s="20">
        <f t="shared" si="7"/>
        <v>1</v>
      </c>
      <c r="G48" s="51">
        <v>67500</v>
      </c>
      <c r="H48" s="20">
        <f t="shared" si="8"/>
        <v>67500</v>
      </c>
      <c r="I48" s="48">
        <f t="shared" si="2"/>
        <v>20250000</v>
      </c>
      <c r="J48" s="76" t="s">
        <v>433</v>
      </c>
      <c r="K48" s="24"/>
      <c r="L48" s="62" t="s">
        <v>142</v>
      </c>
    </row>
    <row r="49" spans="1:12" ht="72.5" x14ac:dyDescent="0.35">
      <c r="A49" s="91" t="s">
        <v>143</v>
      </c>
      <c r="B49" s="74" t="s">
        <v>144</v>
      </c>
      <c r="C49" s="75" t="s">
        <v>14</v>
      </c>
      <c r="D49" s="51">
        <v>0</v>
      </c>
      <c r="E49" s="51">
        <v>1</v>
      </c>
      <c r="F49" s="20">
        <f t="shared" si="7"/>
        <v>0</v>
      </c>
      <c r="G49" s="51">
        <v>100</v>
      </c>
      <c r="H49" s="20">
        <f t="shared" si="8"/>
        <v>0</v>
      </c>
      <c r="I49" s="48">
        <f t="shared" si="2"/>
        <v>0</v>
      </c>
      <c r="J49" s="76" t="s">
        <v>433</v>
      </c>
      <c r="K49" s="24"/>
      <c r="L49" s="62" t="s">
        <v>145</v>
      </c>
    </row>
    <row r="50" spans="1:12" ht="29" x14ac:dyDescent="0.35">
      <c r="A50" s="91" t="s">
        <v>146</v>
      </c>
      <c r="B50" s="74" t="s">
        <v>147</v>
      </c>
      <c r="C50" s="75" t="s">
        <v>14</v>
      </c>
      <c r="D50" s="51">
        <v>0</v>
      </c>
      <c r="E50" s="51">
        <v>1</v>
      </c>
      <c r="F50" s="20">
        <f t="shared" si="7"/>
        <v>0</v>
      </c>
      <c r="G50" s="51">
        <v>360</v>
      </c>
      <c r="H50" s="20">
        <f t="shared" si="8"/>
        <v>0</v>
      </c>
      <c r="I50" s="48">
        <f t="shared" si="2"/>
        <v>0</v>
      </c>
      <c r="J50" s="76" t="s">
        <v>434</v>
      </c>
      <c r="K50" s="24"/>
      <c r="L50" s="62" t="s">
        <v>148</v>
      </c>
    </row>
    <row r="51" spans="1:12" ht="58" x14ac:dyDescent="0.35">
      <c r="A51" s="9" t="s">
        <v>149</v>
      </c>
      <c r="B51" s="74" t="s">
        <v>150</v>
      </c>
      <c r="C51" s="75" t="s">
        <v>14</v>
      </c>
      <c r="D51" s="51">
        <v>0</v>
      </c>
      <c r="E51" s="51">
        <v>1</v>
      </c>
      <c r="F51" s="20">
        <f t="shared" si="7"/>
        <v>0</v>
      </c>
      <c r="G51" s="51">
        <f>(120+313)/2</f>
        <v>216.5</v>
      </c>
      <c r="H51" s="20">
        <f t="shared" si="8"/>
        <v>0</v>
      </c>
      <c r="I51" s="48">
        <f t="shared" si="2"/>
        <v>0</v>
      </c>
      <c r="J51" s="92" t="s">
        <v>435</v>
      </c>
      <c r="K51" s="24"/>
      <c r="L51" s="62" t="s">
        <v>151</v>
      </c>
    </row>
    <row r="52" spans="1:12" ht="43.5" x14ac:dyDescent="0.35">
      <c r="A52" s="93" t="s">
        <v>152</v>
      </c>
      <c r="B52" s="71" t="s">
        <v>153</v>
      </c>
      <c r="C52" s="74" t="s">
        <v>14</v>
      </c>
      <c r="D52" s="94">
        <v>1</v>
      </c>
      <c r="E52" s="94">
        <v>1</v>
      </c>
      <c r="F52" s="95">
        <f t="shared" si="7"/>
        <v>1</v>
      </c>
      <c r="G52" s="94">
        <v>100</v>
      </c>
      <c r="H52" s="95">
        <f t="shared" si="8"/>
        <v>100</v>
      </c>
      <c r="I52" s="48">
        <f t="shared" si="2"/>
        <v>30000</v>
      </c>
      <c r="J52" s="92" t="s">
        <v>436</v>
      </c>
      <c r="K52" s="96"/>
      <c r="L52" s="97" t="s">
        <v>154</v>
      </c>
    </row>
    <row r="53" spans="1:12" ht="43.5" x14ac:dyDescent="0.35">
      <c r="A53" s="9" t="s">
        <v>155</v>
      </c>
      <c r="B53" s="74" t="s">
        <v>156</v>
      </c>
      <c r="C53" s="75" t="s">
        <v>14</v>
      </c>
      <c r="D53" s="51">
        <v>0</v>
      </c>
      <c r="E53" s="51">
        <v>1</v>
      </c>
      <c r="F53" s="20">
        <f t="shared" si="7"/>
        <v>0</v>
      </c>
      <c r="G53" s="51">
        <v>500</v>
      </c>
      <c r="H53" s="20">
        <f t="shared" si="8"/>
        <v>0</v>
      </c>
      <c r="I53" s="48">
        <f t="shared" si="2"/>
        <v>0</v>
      </c>
      <c r="J53" s="76" t="s">
        <v>434</v>
      </c>
      <c r="K53" s="24"/>
      <c r="L53" s="62" t="s">
        <v>154</v>
      </c>
    </row>
    <row r="54" spans="1:12" ht="58" x14ac:dyDescent="0.35">
      <c r="A54" s="9" t="s">
        <v>157</v>
      </c>
      <c r="B54" s="74" t="s">
        <v>158</v>
      </c>
      <c r="C54" s="75" t="s">
        <v>14</v>
      </c>
      <c r="D54" s="51">
        <v>0</v>
      </c>
      <c r="E54" s="51">
        <v>1</v>
      </c>
      <c r="F54" s="20">
        <f t="shared" si="7"/>
        <v>0</v>
      </c>
      <c r="G54" s="51">
        <v>20</v>
      </c>
      <c r="H54" s="20">
        <f t="shared" si="8"/>
        <v>0</v>
      </c>
      <c r="I54" s="48">
        <f t="shared" si="2"/>
        <v>0</v>
      </c>
      <c r="J54" s="76" t="s">
        <v>437</v>
      </c>
      <c r="K54" s="24"/>
      <c r="L54" s="62" t="s">
        <v>159</v>
      </c>
    </row>
    <row r="55" spans="1:12" ht="173" customHeight="1" x14ac:dyDescent="0.35">
      <c r="A55" s="9" t="s">
        <v>160</v>
      </c>
      <c r="B55" s="74" t="s">
        <v>161</v>
      </c>
      <c r="C55" s="75" t="s">
        <v>14</v>
      </c>
      <c r="D55" s="51">
        <v>0</v>
      </c>
      <c r="E55" s="51">
        <v>1</v>
      </c>
      <c r="F55" s="20">
        <f t="shared" si="7"/>
        <v>0</v>
      </c>
      <c r="G55" s="51">
        <v>30000</v>
      </c>
      <c r="H55" s="20">
        <f t="shared" si="8"/>
        <v>0</v>
      </c>
      <c r="I55" s="48">
        <f t="shared" si="2"/>
        <v>0</v>
      </c>
      <c r="J55" s="76" t="s">
        <v>438</v>
      </c>
      <c r="K55" s="24"/>
      <c r="L55" s="62" t="s">
        <v>162</v>
      </c>
    </row>
    <row r="56" spans="1:12" ht="29" x14ac:dyDescent="0.35">
      <c r="A56" s="9" t="s">
        <v>163</v>
      </c>
      <c r="B56" s="74" t="s">
        <v>147</v>
      </c>
      <c r="C56" s="75" t="s">
        <v>14</v>
      </c>
      <c r="D56" s="51">
        <v>0</v>
      </c>
      <c r="E56" s="51">
        <v>1</v>
      </c>
      <c r="F56" s="20">
        <f t="shared" si="7"/>
        <v>0</v>
      </c>
      <c r="G56" s="51">
        <v>360</v>
      </c>
      <c r="H56" s="20">
        <f t="shared" si="8"/>
        <v>0</v>
      </c>
      <c r="I56" s="48">
        <f t="shared" si="2"/>
        <v>0</v>
      </c>
      <c r="J56" s="76" t="s">
        <v>439</v>
      </c>
      <c r="K56" s="24"/>
      <c r="L56" s="62" t="s">
        <v>148</v>
      </c>
    </row>
    <row r="57" spans="1:12" ht="58" x14ac:dyDescent="0.35">
      <c r="A57" s="9" t="s">
        <v>164</v>
      </c>
      <c r="B57" s="74" t="s">
        <v>165</v>
      </c>
      <c r="C57" s="75" t="s">
        <v>14</v>
      </c>
      <c r="D57" s="51">
        <v>0</v>
      </c>
      <c r="E57" s="51">
        <v>1</v>
      </c>
      <c r="F57" s="20">
        <f t="shared" si="7"/>
        <v>0</v>
      </c>
      <c r="G57" s="51">
        <f>(120+313)/2</f>
        <v>216.5</v>
      </c>
      <c r="H57" s="20">
        <f t="shared" si="8"/>
        <v>0</v>
      </c>
      <c r="I57" s="48">
        <f t="shared" si="2"/>
        <v>0</v>
      </c>
      <c r="J57" s="92" t="s">
        <v>440</v>
      </c>
      <c r="K57" s="24"/>
      <c r="L57" s="62" t="s">
        <v>151</v>
      </c>
    </row>
    <row r="58" spans="1:12" ht="32.25" customHeight="1" x14ac:dyDescent="0.35">
      <c r="A58" s="9" t="s">
        <v>166</v>
      </c>
      <c r="B58" s="14" t="s">
        <v>167</v>
      </c>
      <c r="C58" s="75" t="s">
        <v>14</v>
      </c>
      <c r="D58" s="51">
        <v>0</v>
      </c>
      <c r="E58" s="51">
        <v>1</v>
      </c>
      <c r="F58" s="20">
        <f>D58*E58</f>
        <v>0</v>
      </c>
      <c r="G58" s="51">
        <v>10000</v>
      </c>
      <c r="H58" s="20">
        <f>F58*G58</f>
        <v>0</v>
      </c>
      <c r="I58" s="48">
        <f t="shared" si="2"/>
        <v>0</v>
      </c>
      <c r="J58" s="76" t="s">
        <v>441</v>
      </c>
      <c r="K58" s="24"/>
      <c r="L58" s="87"/>
    </row>
    <row r="59" spans="1:12" ht="162.5" customHeight="1" x14ac:dyDescent="0.35">
      <c r="A59" s="9" t="s">
        <v>168</v>
      </c>
      <c r="B59" s="74" t="s">
        <v>169</v>
      </c>
      <c r="C59" s="75" t="s">
        <v>14</v>
      </c>
      <c r="D59" s="51">
        <v>1</v>
      </c>
      <c r="E59" s="51">
        <v>1</v>
      </c>
      <c r="F59" s="20">
        <f t="shared" si="7"/>
        <v>1</v>
      </c>
      <c r="G59" s="51">
        <v>94524</v>
      </c>
      <c r="H59" s="20">
        <f t="shared" si="8"/>
        <v>94524</v>
      </c>
      <c r="I59" s="48">
        <f t="shared" si="2"/>
        <v>28357200</v>
      </c>
      <c r="J59" s="76" t="s">
        <v>442</v>
      </c>
      <c r="K59" s="24"/>
      <c r="L59" s="62" t="s">
        <v>170</v>
      </c>
    </row>
    <row r="60" spans="1:12" ht="29" x14ac:dyDescent="0.35">
      <c r="A60" s="9" t="s">
        <v>171</v>
      </c>
      <c r="B60" s="74" t="s">
        <v>147</v>
      </c>
      <c r="C60" s="75" t="s">
        <v>14</v>
      </c>
      <c r="D60" s="51">
        <v>0</v>
      </c>
      <c r="E60" s="51">
        <v>1</v>
      </c>
      <c r="F60" s="20">
        <f t="shared" si="7"/>
        <v>0</v>
      </c>
      <c r="G60" s="51">
        <v>360</v>
      </c>
      <c r="H60" s="20">
        <f t="shared" si="8"/>
        <v>0</v>
      </c>
      <c r="I60" s="48">
        <f t="shared" si="2"/>
        <v>0</v>
      </c>
      <c r="J60" s="76" t="s">
        <v>443</v>
      </c>
      <c r="K60" s="24"/>
      <c r="L60" s="62" t="s">
        <v>148</v>
      </c>
    </row>
    <row r="61" spans="1:12" ht="58" x14ac:dyDescent="0.35">
      <c r="A61" s="9" t="s">
        <v>172</v>
      </c>
      <c r="B61" s="74" t="s">
        <v>173</v>
      </c>
      <c r="C61" s="75" t="s">
        <v>14</v>
      </c>
      <c r="D61" s="51">
        <v>0</v>
      </c>
      <c r="E61" s="51">
        <v>1</v>
      </c>
      <c r="F61" s="20">
        <f t="shared" si="7"/>
        <v>0</v>
      </c>
      <c r="G61" s="51">
        <v>120</v>
      </c>
      <c r="H61" s="20">
        <f t="shared" si="8"/>
        <v>0</v>
      </c>
      <c r="I61" s="48">
        <f t="shared" si="2"/>
        <v>0</v>
      </c>
      <c r="J61" s="76" t="s">
        <v>444</v>
      </c>
      <c r="K61" s="24"/>
      <c r="L61" s="62" t="s">
        <v>174</v>
      </c>
    </row>
    <row r="62" spans="1:12" ht="58" x14ac:dyDescent="0.35">
      <c r="A62" s="9" t="s">
        <v>175</v>
      </c>
      <c r="B62" s="74" t="s">
        <v>176</v>
      </c>
      <c r="C62" s="75" t="s">
        <v>14</v>
      </c>
      <c r="D62" s="51">
        <v>0</v>
      </c>
      <c r="E62" s="51">
        <v>1</v>
      </c>
      <c r="F62" s="20">
        <f t="shared" si="7"/>
        <v>0</v>
      </c>
      <c r="G62" s="51">
        <v>313</v>
      </c>
      <c r="H62" s="20">
        <f t="shared" si="8"/>
        <v>0</v>
      </c>
      <c r="I62" s="48">
        <f t="shared" si="2"/>
        <v>0</v>
      </c>
      <c r="J62" s="76" t="s">
        <v>445</v>
      </c>
      <c r="K62" s="24"/>
      <c r="L62" s="62" t="s">
        <v>177</v>
      </c>
    </row>
    <row r="63" spans="1:12" ht="130.5" x14ac:dyDescent="0.35">
      <c r="A63" s="9" t="s">
        <v>178</v>
      </c>
      <c r="B63" s="14" t="s">
        <v>179</v>
      </c>
      <c r="C63" s="75" t="s">
        <v>14</v>
      </c>
      <c r="D63" s="51">
        <v>0</v>
      </c>
      <c r="E63" s="51">
        <v>1</v>
      </c>
      <c r="F63" s="20">
        <f t="shared" si="7"/>
        <v>0</v>
      </c>
      <c r="G63" s="51">
        <v>20</v>
      </c>
      <c r="H63" s="20">
        <f t="shared" si="8"/>
        <v>0</v>
      </c>
      <c r="I63" s="48">
        <f t="shared" si="2"/>
        <v>0</v>
      </c>
      <c r="J63" s="76" t="s">
        <v>446</v>
      </c>
      <c r="K63" s="24"/>
      <c r="L63" s="62" t="s">
        <v>180</v>
      </c>
    </row>
    <row r="64" spans="1:12" ht="83.15" customHeight="1" x14ac:dyDescent="0.35">
      <c r="A64" s="55" t="s">
        <v>181</v>
      </c>
      <c r="B64" s="14" t="s">
        <v>182</v>
      </c>
      <c r="C64" s="22" t="s">
        <v>14</v>
      </c>
      <c r="D64" s="51">
        <v>0</v>
      </c>
      <c r="E64" s="51">
        <v>206</v>
      </c>
      <c r="F64" s="20">
        <f t="shared" si="7"/>
        <v>0</v>
      </c>
      <c r="G64" s="51">
        <v>49</v>
      </c>
      <c r="H64" s="20">
        <f t="shared" si="8"/>
        <v>0</v>
      </c>
      <c r="I64" s="48">
        <f t="shared" si="2"/>
        <v>0</v>
      </c>
      <c r="J64" s="76" t="s">
        <v>417</v>
      </c>
      <c r="K64" s="24"/>
      <c r="L64" s="62" t="s">
        <v>183</v>
      </c>
    </row>
    <row r="65" spans="1:12" x14ac:dyDescent="0.35">
      <c r="A65" s="55" t="s">
        <v>184</v>
      </c>
      <c r="B65" s="76" t="s">
        <v>185</v>
      </c>
      <c r="C65" s="14" t="s">
        <v>14</v>
      </c>
      <c r="D65" s="51">
        <v>0</v>
      </c>
      <c r="E65" s="51">
        <v>3</v>
      </c>
      <c r="F65" s="20">
        <f>D65*E65</f>
        <v>0</v>
      </c>
      <c r="G65" s="51">
        <v>20</v>
      </c>
      <c r="H65" s="20">
        <f>F65*G65</f>
        <v>0</v>
      </c>
      <c r="I65" s="48">
        <f t="shared" si="2"/>
        <v>0</v>
      </c>
      <c r="J65" s="57" t="s">
        <v>417</v>
      </c>
      <c r="K65" s="90"/>
      <c r="L65" s="24" t="s">
        <v>186</v>
      </c>
    </row>
    <row r="66" spans="1:12" x14ac:dyDescent="0.35">
      <c r="A66" s="55" t="s">
        <v>187</v>
      </c>
      <c r="B66" s="1" t="s">
        <v>188</v>
      </c>
      <c r="C66" s="22" t="s">
        <v>14</v>
      </c>
      <c r="D66" s="51">
        <v>0</v>
      </c>
      <c r="E66" s="51">
        <v>62</v>
      </c>
      <c r="F66" s="20">
        <f t="shared" si="7"/>
        <v>0</v>
      </c>
      <c r="G66" s="51">
        <v>40</v>
      </c>
      <c r="H66" s="20">
        <f t="shared" si="8"/>
        <v>0</v>
      </c>
      <c r="I66" s="48">
        <f t="shared" si="2"/>
        <v>0</v>
      </c>
      <c r="J66" s="76" t="s">
        <v>417</v>
      </c>
      <c r="K66" s="24"/>
      <c r="L66" s="62" t="s">
        <v>189</v>
      </c>
    </row>
    <row r="67" spans="1:12" x14ac:dyDescent="0.35">
      <c r="A67" s="55" t="s">
        <v>190</v>
      </c>
      <c r="B67" s="1" t="s">
        <v>191</v>
      </c>
      <c r="C67" s="22" t="s">
        <v>14</v>
      </c>
      <c r="D67" s="51">
        <v>0</v>
      </c>
      <c r="E67" s="51">
        <v>1</v>
      </c>
      <c r="F67" s="20">
        <f t="shared" si="7"/>
        <v>0</v>
      </c>
      <c r="G67" s="51">
        <v>8</v>
      </c>
      <c r="H67" s="20">
        <f t="shared" si="8"/>
        <v>0</v>
      </c>
      <c r="I67" s="48">
        <f t="shared" si="2"/>
        <v>0</v>
      </c>
      <c r="J67" s="76" t="s">
        <v>447</v>
      </c>
      <c r="K67" s="24"/>
      <c r="L67" s="62" t="s">
        <v>192</v>
      </c>
    </row>
    <row r="68" spans="1:12" ht="110.5" customHeight="1" x14ac:dyDescent="0.35">
      <c r="A68" s="9" t="s">
        <v>193</v>
      </c>
      <c r="B68" s="14" t="s">
        <v>194</v>
      </c>
      <c r="C68" s="75" t="s">
        <v>14</v>
      </c>
      <c r="D68" s="51">
        <v>0</v>
      </c>
      <c r="E68" s="51">
        <v>1</v>
      </c>
      <c r="F68" s="20">
        <f t="shared" si="7"/>
        <v>0</v>
      </c>
      <c r="G68" s="51">
        <f>(360+313)/2</f>
        <v>336.5</v>
      </c>
      <c r="H68" s="20">
        <f t="shared" si="8"/>
        <v>0</v>
      </c>
      <c r="I68" s="48">
        <f t="shared" ref="I68:I89" si="9">H68*300</f>
        <v>0</v>
      </c>
      <c r="J68" s="92" t="s">
        <v>417</v>
      </c>
      <c r="K68" s="24"/>
      <c r="L68" s="62" t="s">
        <v>195</v>
      </c>
    </row>
    <row r="69" spans="1:12" ht="29" x14ac:dyDescent="0.35">
      <c r="A69" s="9" t="s">
        <v>196</v>
      </c>
      <c r="B69" s="74" t="s">
        <v>197</v>
      </c>
      <c r="C69" s="75" t="s">
        <v>14</v>
      </c>
      <c r="D69" s="51">
        <v>0</v>
      </c>
      <c r="E69" s="51">
        <v>2</v>
      </c>
      <c r="F69" s="20">
        <f t="shared" si="7"/>
        <v>0</v>
      </c>
      <c r="G69" s="51">
        <v>10</v>
      </c>
      <c r="H69" s="20">
        <f t="shared" si="8"/>
        <v>0</v>
      </c>
      <c r="I69" s="48">
        <f t="shared" si="9"/>
        <v>0</v>
      </c>
      <c r="J69" s="76" t="s">
        <v>448</v>
      </c>
      <c r="K69" s="24"/>
      <c r="L69" s="62" t="s">
        <v>198</v>
      </c>
    </row>
    <row r="70" spans="1:12" ht="181" customHeight="1" x14ac:dyDescent="0.35">
      <c r="A70" s="9" t="s">
        <v>199</v>
      </c>
      <c r="B70" s="14" t="s">
        <v>200</v>
      </c>
      <c r="C70" s="75" t="s">
        <v>14</v>
      </c>
      <c r="D70" s="51">
        <v>0</v>
      </c>
      <c r="E70" s="51">
        <v>1</v>
      </c>
      <c r="F70" s="20">
        <f t="shared" si="7"/>
        <v>0</v>
      </c>
      <c r="G70" s="51">
        <v>10000</v>
      </c>
      <c r="H70" s="20">
        <f t="shared" si="8"/>
        <v>0</v>
      </c>
      <c r="I70" s="48">
        <f t="shared" si="9"/>
        <v>0</v>
      </c>
      <c r="J70" s="76" t="s">
        <v>449</v>
      </c>
      <c r="K70" s="24"/>
      <c r="L70" s="87" t="s">
        <v>201</v>
      </c>
    </row>
    <row r="71" spans="1:12" ht="43.5" x14ac:dyDescent="0.35">
      <c r="A71" s="9" t="s">
        <v>202</v>
      </c>
      <c r="B71" s="74" t="s">
        <v>203</v>
      </c>
      <c r="C71" s="75" t="s">
        <v>14</v>
      </c>
      <c r="D71" s="51">
        <v>0</v>
      </c>
      <c r="E71" s="51">
        <v>1</v>
      </c>
      <c r="F71" s="20">
        <f t="shared" si="7"/>
        <v>0</v>
      </c>
      <c r="G71" s="51">
        <v>50</v>
      </c>
      <c r="H71" s="20">
        <f t="shared" si="8"/>
        <v>0</v>
      </c>
      <c r="I71" s="48">
        <f t="shared" si="9"/>
        <v>0</v>
      </c>
      <c r="J71" s="76" t="s">
        <v>204</v>
      </c>
      <c r="K71" s="24"/>
      <c r="L71" s="62" t="s">
        <v>205</v>
      </c>
    </row>
    <row r="72" spans="1:12" ht="147" customHeight="1" x14ac:dyDescent="0.35">
      <c r="A72" s="91" t="s">
        <v>206</v>
      </c>
      <c r="B72" s="1" t="s">
        <v>207</v>
      </c>
      <c r="C72" s="75" t="s">
        <v>14</v>
      </c>
      <c r="D72" s="51">
        <v>0</v>
      </c>
      <c r="E72" s="51">
        <v>1</v>
      </c>
      <c r="F72" s="20">
        <f t="shared" si="7"/>
        <v>0</v>
      </c>
      <c r="G72" s="51">
        <v>4</v>
      </c>
      <c r="H72" s="20">
        <f t="shared" si="8"/>
        <v>0</v>
      </c>
      <c r="I72" s="48">
        <f t="shared" si="9"/>
        <v>0</v>
      </c>
      <c r="J72" s="76" t="s">
        <v>450</v>
      </c>
      <c r="K72" s="24"/>
      <c r="L72" s="87"/>
    </row>
    <row r="73" spans="1:12" ht="71.150000000000006" customHeight="1" x14ac:dyDescent="0.35">
      <c r="A73" s="9" t="s">
        <v>208</v>
      </c>
      <c r="B73" s="14" t="s">
        <v>209</v>
      </c>
      <c r="C73" s="75" t="s">
        <v>14</v>
      </c>
      <c r="D73" s="51">
        <v>0</v>
      </c>
      <c r="E73" s="51">
        <v>1</v>
      </c>
      <c r="F73" s="20">
        <f t="shared" si="7"/>
        <v>0</v>
      </c>
      <c r="G73" s="51">
        <v>313</v>
      </c>
      <c r="H73" s="20">
        <f t="shared" si="8"/>
        <v>0</v>
      </c>
      <c r="I73" s="48">
        <f t="shared" si="9"/>
        <v>0</v>
      </c>
      <c r="J73" s="76" t="s">
        <v>451</v>
      </c>
      <c r="K73" s="24"/>
      <c r="L73" s="62" t="s">
        <v>210</v>
      </c>
    </row>
    <row r="74" spans="1:12" ht="87" x14ac:dyDescent="0.35">
      <c r="A74" s="9" t="s">
        <v>211</v>
      </c>
      <c r="B74" s="74" t="s">
        <v>212</v>
      </c>
      <c r="C74" s="75" t="s">
        <v>14</v>
      </c>
      <c r="D74" s="51">
        <v>0</v>
      </c>
      <c r="E74" s="51">
        <v>1</v>
      </c>
      <c r="F74" s="20">
        <f t="shared" si="7"/>
        <v>0</v>
      </c>
      <c r="G74" s="51">
        <v>40</v>
      </c>
      <c r="H74" s="20">
        <f t="shared" si="8"/>
        <v>0</v>
      </c>
      <c r="I74" s="48">
        <f t="shared" si="9"/>
        <v>0</v>
      </c>
      <c r="J74" s="92" t="s">
        <v>452</v>
      </c>
      <c r="K74" s="24"/>
      <c r="L74" s="87"/>
    </row>
    <row r="75" spans="1:12" ht="119.15" customHeight="1" x14ac:dyDescent="0.35">
      <c r="A75" s="91" t="s">
        <v>213</v>
      </c>
      <c r="B75" s="71" t="s">
        <v>214</v>
      </c>
      <c r="C75" s="75" t="s">
        <v>14</v>
      </c>
      <c r="D75" s="51">
        <v>0</v>
      </c>
      <c r="E75" s="51">
        <v>1</v>
      </c>
      <c r="F75" s="20">
        <f t="shared" si="7"/>
        <v>0</v>
      </c>
      <c r="G75" s="51">
        <v>10</v>
      </c>
      <c r="H75" s="20">
        <f t="shared" si="8"/>
        <v>0</v>
      </c>
      <c r="I75" s="48">
        <f t="shared" si="9"/>
        <v>0</v>
      </c>
      <c r="J75" s="76" t="s">
        <v>453</v>
      </c>
      <c r="K75" s="24"/>
      <c r="L75" s="87"/>
    </row>
    <row r="76" spans="1:12" ht="74.5" customHeight="1" x14ac:dyDescent="0.35">
      <c r="A76" s="91" t="s">
        <v>215</v>
      </c>
      <c r="B76" s="74" t="s">
        <v>216</v>
      </c>
      <c r="C76" s="75" t="s">
        <v>14</v>
      </c>
      <c r="D76" s="51">
        <v>0</v>
      </c>
      <c r="E76" s="51">
        <v>1</v>
      </c>
      <c r="F76" s="20">
        <f t="shared" si="7"/>
        <v>0</v>
      </c>
      <c r="G76" s="51">
        <v>10</v>
      </c>
      <c r="H76" s="20">
        <f t="shared" si="8"/>
        <v>0</v>
      </c>
      <c r="I76" s="48">
        <f t="shared" si="9"/>
        <v>0</v>
      </c>
      <c r="J76" s="92" t="s">
        <v>454</v>
      </c>
      <c r="K76" s="24"/>
      <c r="L76" s="87"/>
    </row>
    <row r="77" spans="1:12" ht="130.5" x14ac:dyDescent="0.35">
      <c r="A77" s="9" t="s">
        <v>217</v>
      </c>
      <c r="B77" s="14" t="s">
        <v>218</v>
      </c>
      <c r="C77" s="75" t="s">
        <v>14</v>
      </c>
      <c r="D77" s="51">
        <v>0</v>
      </c>
      <c r="E77" s="51">
        <v>1</v>
      </c>
      <c r="F77" s="20">
        <f t="shared" si="7"/>
        <v>0</v>
      </c>
      <c r="G77" s="51">
        <v>100</v>
      </c>
      <c r="H77" s="20">
        <f t="shared" si="8"/>
        <v>0</v>
      </c>
      <c r="I77" s="48">
        <f t="shared" si="9"/>
        <v>0</v>
      </c>
      <c r="J77" s="76" t="s">
        <v>455</v>
      </c>
      <c r="K77" s="24"/>
      <c r="L77" s="87" t="s">
        <v>219</v>
      </c>
    </row>
    <row r="78" spans="1:12" ht="174" x14ac:dyDescent="0.35">
      <c r="A78" s="9" t="s">
        <v>220</v>
      </c>
      <c r="B78" s="74" t="s">
        <v>221</v>
      </c>
      <c r="C78" s="75" t="s">
        <v>14</v>
      </c>
      <c r="D78" s="51">
        <v>0</v>
      </c>
      <c r="E78" s="51">
        <v>1</v>
      </c>
      <c r="F78" s="20">
        <f t="shared" si="7"/>
        <v>0</v>
      </c>
      <c r="G78" s="51">
        <f>1692*0.8</f>
        <v>1353.6000000000001</v>
      </c>
      <c r="H78" s="20">
        <f t="shared" si="8"/>
        <v>0</v>
      </c>
      <c r="I78" s="48">
        <f t="shared" si="9"/>
        <v>0</v>
      </c>
      <c r="J78" s="76" t="s">
        <v>456</v>
      </c>
      <c r="K78" s="24"/>
      <c r="L78" s="24" t="s">
        <v>222</v>
      </c>
    </row>
    <row r="79" spans="1:12" x14ac:dyDescent="0.35">
      <c r="A79" s="9" t="s">
        <v>223</v>
      </c>
      <c r="B79" s="14" t="s">
        <v>224</v>
      </c>
      <c r="C79" s="75" t="s">
        <v>14</v>
      </c>
      <c r="D79" s="51">
        <v>0</v>
      </c>
      <c r="E79" s="51">
        <v>1</v>
      </c>
      <c r="F79" s="20">
        <f t="shared" si="7"/>
        <v>0</v>
      </c>
      <c r="G79" s="51">
        <v>580</v>
      </c>
      <c r="H79" s="20">
        <f t="shared" si="8"/>
        <v>0</v>
      </c>
      <c r="I79" s="48">
        <f t="shared" si="9"/>
        <v>0</v>
      </c>
      <c r="J79" s="76" t="s">
        <v>450</v>
      </c>
      <c r="K79" s="24"/>
      <c r="L79" s="87" t="s">
        <v>225</v>
      </c>
    </row>
    <row r="80" spans="1:12" ht="116" x14ac:dyDescent="0.35">
      <c r="A80" s="9" t="s">
        <v>226</v>
      </c>
      <c r="B80" s="14" t="s">
        <v>227</v>
      </c>
      <c r="C80" s="75" t="s">
        <v>14</v>
      </c>
      <c r="D80" s="51">
        <v>0</v>
      </c>
      <c r="E80" s="51">
        <v>1</v>
      </c>
      <c r="F80" s="20">
        <f t="shared" si="7"/>
        <v>0</v>
      </c>
      <c r="G80" s="51">
        <v>680</v>
      </c>
      <c r="H80" s="20">
        <f t="shared" si="8"/>
        <v>0</v>
      </c>
      <c r="I80" s="48">
        <f t="shared" si="9"/>
        <v>0</v>
      </c>
      <c r="J80" s="76" t="s">
        <v>457</v>
      </c>
      <c r="K80" s="24"/>
      <c r="L80" s="87">
        <v>50.82</v>
      </c>
    </row>
    <row r="81" spans="1:12" ht="58" x14ac:dyDescent="0.35">
      <c r="A81" s="9" t="s">
        <v>228</v>
      </c>
      <c r="B81" s="74" t="s">
        <v>229</v>
      </c>
      <c r="C81" s="75" t="s">
        <v>14</v>
      </c>
      <c r="D81" s="51">
        <v>0</v>
      </c>
      <c r="E81" s="51">
        <v>1</v>
      </c>
      <c r="F81" s="20">
        <f t="shared" si="7"/>
        <v>0</v>
      </c>
      <c r="G81" s="51">
        <v>50</v>
      </c>
      <c r="H81" s="20">
        <f t="shared" si="8"/>
        <v>0</v>
      </c>
      <c r="I81" s="48">
        <f t="shared" si="9"/>
        <v>0</v>
      </c>
      <c r="J81" s="76" t="s">
        <v>450</v>
      </c>
      <c r="K81" s="24"/>
      <c r="L81" s="87"/>
    </row>
    <row r="82" spans="1:12" ht="43.5" x14ac:dyDescent="0.35">
      <c r="A82" s="9" t="s">
        <v>230</v>
      </c>
      <c r="B82" s="71" t="s">
        <v>231</v>
      </c>
      <c r="C82" s="75" t="s">
        <v>14</v>
      </c>
      <c r="D82" s="51">
        <v>0</v>
      </c>
      <c r="E82" s="51">
        <v>1</v>
      </c>
      <c r="F82" s="20">
        <f t="shared" si="7"/>
        <v>0</v>
      </c>
      <c r="G82" s="51">
        <v>2</v>
      </c>
      <c r="H82" s="20">
        <f t="shared" si="8"/>
        <v>0</v>
      </c>
      <c r="I82" s="48">
        <f t="shared" si="9"/>
        <v>0</v>
      </c>
      <c r="J82" s="92" t="s">
        <v>451</v>
      </c>
      <c r="K82" s="24"/>
      <c r="L82" s="87"/>
    </row>
    <row r="83" spans="1:12" ht="43.5" x14ac:dyDescent="0.35">
      <c r="A83" s="55" t="s">
        <v>232</v>
      </c>
      <c r="B83" s="14" t="s">
        <v>233</v>
      </c>
      <c r="C83" s="88" t="s">
        <v>14</v>
      </c>
      <c r="D83" s="51">
        <v>0</v>
      </c>
      <c r="E83" s="51">
        <v>2</v>
      </c>
      <c r="F83" s="20">
        <f t="shared" si="7"/>
        <v>0</v>
      </c>
      <c r="G83" s="51">
        <v>5.89</v>
      </c>
      <c r="H83" s="20">
        <f t="shared" si="8"/>
        <v>0</v>
      </c>
      <c r="I83" s="48">
        <f t="shared" si="9"/>
        <v>0</v>
      </c>
      <c r="J83" s="89" t="s">
        <v>458</v>
      </c>
      <c r="K83" s="90"/>
      <c r="L83" s="24" t="s">
        <v>234</v>
      </c>
    </row>
    <row r="84" spans="1:12" ht="261" x14ac:dyDescent="0.35">
      <c r="A84" s="49" t="s">
        <v>235</v>
      </c>
      <c r="B84" s="1" t="s">
        <v>236</v>
      </c>
      <c r="C84" s="88" t="s">
        <v>14</v>
      </c>
      <c r="D84" s="51">
        <v>0</v>
      </c>
      <c r="E84" s="51">
        <v>1</v>
      </c>
      <c r="F84" s="20">
        <f>D84*E84</f>
        <v>0</v>
      </c>
      <c r="G84" s="51">
        <v>84</v>
      </c>
      <c r="H84" s="20">
        <f>F84*G84</f>
        <v>0</v>
      </c>
      <c r="I84" s="48">
        <f t="shared" si="9"/>
        <v>0</v>
      </c>
      <c r="J84" s="89" t="s">
        <v>458</v>
      </c>
      <c r="K84" s="90"/>
      <c r="L84" s="7" t="s">
        <v>403</v>
      </c>
    </row>
    <row r="85" spans="1:12" x14ac:dyDescent="0.35">
      <c r="A85" s="49" t="s">
        <v>237</v>
      </c>
      <c r="B85" s="1" t="s">
        <v>238</v>
      </c>
      <c r="C85" s="14" t="s">
        <v>14</v>
      </c>
      <c r="D85" s="98">
        <v>0</v>
      </c>
      <c r="E85" s="98">
        <v>1</v>
      </c>
      <c r="F85" s="99">
        <f>D85*E85</f>
        <v>0</v>
      </c>
      <c r="G85" s="98">
        <v>1</v>
      </c>
      <c r="H85" s="99">
        <f>F85*G85</f>
        <v>0</v>
      </c>
      <c r="I85" s="48">
        <f t="shared" si="9"/>
        <v>0</v>
      </c>
      <c r="J85" s="89" t="s">
        <v>459</v>
      </c>
      <c r="K85" s="90"/>
      <c r="L85" s="24" t="s">
        <v>239</v>
      </c>
    </row>
    <row r="86" spans="1:12" ht="87" x14ac:dyDescent="0.35">
      <c r="A86" s="49" t="s">
        <v>240</v>
      </c>
      <c r="B86" s="71" t="s">
        <v>241</v>
      </c>
      <c r="C86" s="75"/>
      <c r="D86" s="51">
        <v>0</v>
      </c>
      <c r="E86" s="51">
        <v>1</v>
      </c>
      <c r="F86" s="20">
        <f t="shared" si="7"/>
        <v>0</v>
      </c>
      <c r="G86" s="51">
        <v>10</v>
      </c>
      <c r="H86" s="20">
        <f t="shared" si="8"/>
        <v>0</v>
      </c>
      <c r="I86" s="48">
        <f t="shared" si="9"/>
        <v>0</v>
      </c>
      <c r="J86" s="76" t="s">
        <v>460</v>
      </c>
      <c r="K86" s="24"/>
      <c r="L86" s="87"/>
    </row>
    <row r="87" spans="1:12" ht="58" x14ac:dyDescent="0.35">
      <c r="A87" s="49" t="s">
        <v>242</v>
      </c>
      <c r="B87" s="71" t="s">
        <v>243</v>
      </c>
      <c r="C87" s="75" t="s">
        <v>14</v>
      </c>
      <c r="D87" s="51">
        <v>0</v>
      </c>
      <c r="E87" s="51">
        <v>1</v>
      </c>
      <c r="F87" s="20">
        <f t="shared" si="7"/>
        <v>0</v>
      </c>
      <c r="G87" s="51">
        <v>1</v>
      </c>
      <c r="H87" s="20">
        <f t="shared" si="8"/>
        <v>0</v>
      </c>
      <c r="I87" s="48">
        <f t="shared" si="9"/>
        <v>0</v>
      </c>
      <c r="J87" s="76" t="s">
        <v>450</v>
      </c>
      <c r="K87" s="90"/>
      <c r="L87" s="23" t="s">
        <v>244</v>
      </c>
    </row>
    <row r="88" spans="1:12" ht="29" x14ac:dyDescent="0.35">
      <c r="A88" s="49" t="s">
        <v>245</v>
      </c>
      <c r="B88" s="1" t="s">
        <v>246</v>
      </c>
      <c r="C88" s="88" t="s">
        <v>14</v>
      </c>
      <c r="D88" s="51">
        <v>0</v>
      </c>
      <c r="E88" s="51">
        <v>1</v>
      </c>
      <c r="F88" s="20">
        <f t="shared" si="7"/>
        <v>0</v>
      </c>
      <c r="G88" s="51">
        <v>212</v>
      </c>
      <c r="H88" s="20">
        <f>F88*G88</f>
        <v>0</v>
      </c>
      <c r="I88" s="48">
        <f t="shared" si="9"/>
        <v>0</v>
      </c>
      <c r="J88" s="89" t="s">
        <v>451</v>
      </c>
      <c r="K88" s="90"/>
      <c r="L88" s="24" t="s">
        <v>247</v>
      </c>
    </row>
    <row r="89" spans="1:12" ht="58" x14ac:dyDescent="0.35">
      <c r="A89" s="49" t="s">
        <v>248</v>
      </c>
      <c r="B89" s="1" t="s">
        <v>249</v>
      </c>
      <c r="C89" s="75" t="s">
        <v>14</v>
      </c>
      <c r="D89" s="51">
        <v>0</v>
      </c>
      <c r="E89" s="51">
        <v>1</v>
      </c>
      <c r="F89" s="20">
        <f t="shared" si="7"/>
        <v>0</v>
      </c>
      <c r="G89" s="51">
        <v>2000</v>
      </c>
      <c r="H89" s="20">
        <f t="shared" si="8"/>
        <v>0</v>
      </c>
      <c r="I89" s="48">
        <f t="shared" si="9"/>
        <v>0</v>
      </c>
      <c r="J89" s="76" t="s">
        <v>450</v>
      </c>
      <c r="K89" s="90"/>
      <c r="L89" s="23" t="s">
        <v>250</v>
      </c>
    </row>
    <row r="90" spans="1:12" x14ac:dyDescent="0.35">
      <c r="A90" s="100"/>
      <c r="B90" s="101"/>
      <c r="C90" s="102"/>
      <c r="D90" s="94"/>
      <c r="E90" s="94"/>
      <c r="F90" s="94"/>
      <c r="G90" s="94"/>
      <c r="H90" s="94"/>
      <c r="I90" s="40"/>
      <c r="J90" s="92"/>
      <c r="K90" s="96"/>
      <c r="L90" s="103"/>
    </row>
    <row r="91" spans="1:12" x14ac:dyDescent="0.35">
      <c r="A91" s="104" t="s">
        <v>251</v>
      </c>
      <c r="B91" s="105"/>
      <c r="C91" s="106"/>
      <c r="D91" s="107">
        <v>2</v>
      </c>
      <c r="E91" s="107"/>
      <c r="F91" s="107">
        <f>SUM(F3:F90)</f>
        <v>9</v>
      </c>
      <c r="G91" s="107"/>
      <c r="H91" s="107">
        <f>SUM(H3:H90)</f>
        <v>212873</v>
      </c>
      <c r="I91" s="41">
        <f>SUM(I3:I90)</f>
        <v>63861900</v>
      </c>
      <c r="J91" s="108"/>
      <c r="K91" s="108"/>
      <c r="L91" s="103"/>
    </row>
    <row r="92" spans="1:12" x14ac:dyDescent="0.35">
      <c r="A92" s="109"/>
      <c r="B92" s="110"/>
    </row>
    <row r="93" spans="1:12" x14ac:dyDescent="0.35">
      <c r="A93" s="109"/>
      <c r="B93" s="110"/>
    </row>
  </sheetData>
  <mergeCells count="1">
    <mergeCell ref="A1:L1"/>
  </mergeCells>
  <pageMargins left="0.25" right="0.25" top="0.75" bottom="0.75" header="0.3" footer="0.3"/>
  <pageSetup scale="1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0DAE3-FBFD-43A7-9E2E-A293AC297D82}">
  <sheetPr>
    <pageSetUpPr fitToPage="1"/>
  </sheetPr>
  <dimension ref="A1:W76"/>
  <sheetViews>
    <sheetView zoomScale="60" zoomScaleNormal="60" workbookViewId="0">
      <pane xSplit="1" ySplit="2" topLeftCell="B58" activePane="bottomRight" state="frozen"/>
      <selection pane="topRight" activeCell="D29" sqref="D29:I29"/>
      <selection pane="bottomLeft" activeCell="D29" sqref="D29:I29"/>
      <selection pane="bottomRight" sqref="A1:L73"/>
    </sheetView>
  </sheetViews>
  <sheetFormatPr defaultColWidth="8.81640625" defaultRowHeight="14.5" x14ac:dyDescent="0.35"/>
  <cols>
    <col min="1" max="1" width="22.1796875" style="11" customWidth="1"/>
    <col min="2" max="2" width="49" style="12" customWidth="1"/>
    <col min="3" max="3" width="49" style="4" customWidth="1"/>
    <col min="4" max="6" width="24.54296875" style="83" customWidth="1"/>
    <col min="7" max="7" width="24.54296875" style="84" customWidth="1"/>
    <col min="8" max="8" width="49" style="12" customWidth="1"/>
    <col min="9" max="9" width="17.81640625" style="4" customWidth="1"/>
    <col min="10" max="10" width="17.453125" style="31" customWidth="1"/>
    <col min="11" max="16384" width="8.81640625" style="4"/>
  </cols>
  <sheetData>
    <row r="1" spans="1:15" x14ac:dyDescent="0.35">
      <c r="A1" s="116" t="s">
        <v>252</v>
      </c>
      <c r="B1" s="117"/>
      <c r="C1" s="117"/>
      <c r="D1" s="117"/>
      <c r="E1" s="117"/>
      <c r="F1" s="117"/>
      <c r="G1" s="117"/>
      <c r="H1" s="117"/>
      <c r="I1" s="117"/>
      <c r="J1" s="117"/>
      <c r="K1" s="117"/>
      <c r="L1" s="118"/>
    </row>
    <row r="2" spans="1:15" ht="72.5" x14ac:dyDescent="0.35">
      <c r="A2" s="19" t="s">
        <v>1</v>
      </c>
      <c r="B2" s="18" t="s">
        <v>2</v>
      </c>
      <c r="C2" s="18" t="s">
        <v>3</v>
      </c>
      <c r="D2" s="46" t="s">
        <v>253</v>
      </c>
      <c r="E2" s="46" t="s">
        <v>254</v>
      </c>
      <c r="F2" s="46" t="s">
        <v>8</v>
      </c>
      <c r="G2" s="47" t="s">
        <v>397</v>
      </c>
      <c r="H2" s="18" t="s">
        <v>9</v>
      </c>
      <c r="I2" s="18" t="s">
        <v>10</v>
      </c>
      <c r="J2" s="18" t="s">
        <v>11</v>
      </c>
    </row>
    <row r="3" spans="1:15" ht="117" customHeight="1" x14ac:dyDescent="0.35">
      <c r="A3" s="9" t="s">
        <v>255</v>
      </c>
      <c r="B3" s="1" t="s">
        <v>256</v>
      </c>
      <c r="C3" s="22" t="s">
        <v>14</v>
      </c>
      <c r="D3" s="20">
        <v>0</v>
      </c>
      <c r="E3" s="20">
        <v>1000</v>
      </c>
      <c r="F3" s="20">
        <f t="shared" ref="F3" si="0">D3*E3</f>
        <v>0</v>
      </c>
      <c r="G3" s="48">
        <f>F3*300</f>
        <v>0</v>
      </c>
      <c r="H3" s="22" t="s">
        <v>450</v>
      </c>
      <c r="I3" s="22"/>
      <c r="J3" s="23"/>
    </row>
    <row r="4" spans="1:15" ht="170.15" customHeight="1" x14ac:dyDescent="0.35">
      <c r="A4" s="49" t="s">
        <v>257</v>
      </c>
      <c r="B4" s="1" t="s">
        <v>399</v>
      </c>
      <c r="C4" s="50" t="s">
        <v>14</v>
      </c>
      <c r="D4" s="51">
        <v>2</v>
      </c>
      <c r="E4" s="52">
        <v>100</v>
      </c>
      <c r="F4" s="20">
        <f t="shared" ref="F4:F57" si="1">D4*E4</f>
        <v>200</v>
      </c>
      <c r="G4" s="48">
        <f t="shared" ref="G4:G68" si="2">F4*300</f>
        <v>60000</v>
      </c>
      <c r="H4" s="14" t="s">
        <v>461</v>
      </c>
      <c r="I4" s="17"/>
      <c r="J4" s="53" t="s">
        <v>258</v>
      </c>
    </row>
    <row r="5" spans="1:15" ht="74.150000000000006" customHeight="1" x14ac:dyDescent="0.35">
      <c r="A5" s="49" t="s">
        <v>259</v>
      </c>
      <c r="B5" s="1" t="s">
        <v>260</v>
      </c>
      <c r="C5" s="54" t="s">
        <v>14</v>
      </c>
      <c r="D5" s="52">
        <v>2</v>
      </c>
      <c r="E5" s="52">
        <v>1200</v>
      </c>
      <c r="F5" s="20">
        <f t="shared" si="1"/>
        <v>2400</v>
      </c>
      <c r="G5" s="48">
        <f t="shared" si="2"/>
        <v>720000</v>
      </c>
      <c r="H5" s="14" t="s">
        <v>461</v>
      </c>
      <c r="I5" s="17"/>
      <c r="J5" s="23"/>
    </row>
    <row r="6" spans="1:15" ht="147.65" customHeight="1" x14ac:dyDescent="0.35">
      <c r="A6" s="55" t="s">
        <v>261</v>
      </c>
      <c r="B6" s="1" t="s">
        <v>262</v>
      </c>
      <c r="C6" s="50" t="s">
        <v>14</v>
      </c>
      <c r="D6" s="52">
        <v>2</v>
      </c>
      <c r="E6" s="52">
        <v>700</v>
      </c>
      <c r="F6" s="20">
        <f t="shared" si="1"/>
        <v>1400</v>
      </c>
      <c r="G6" s="48">
        <f t="shared" si="2"/>
        <v>420000</v>
      </c>
      <c r="H6" s="14" t="s">
        <v>461</v>
      </c>
      <c r="I6" s="17"/>
      <c r="J6" s="23"/>
    </row>
    <row r="7" spans="1:15" ht="177" customHeight="1" x14ac:dyDescent="0.35">
      <c r="A7" s="56" t="s">
        <v>263</v>
      </c>
      <c r="B7" s="14" t="s">
        <v>400</v>
      </c>
      <c r="C7" s="50" t="s">
        <v>14</v>
      </c>
      <c r="D7" s="52">
        <v>2</v>
      </c>
      <c r="E7" s="52">
        <v>700</v>
      </c>
      <c r="F7" s="20">
        <f t="shared" si="1"/>
        <v>1400</v>
      </c>
      <c r="G7" s="48">
        <f t="shared" si="2"/>
        <v>420000</v>
      </c>
      <c r="H7" s="14" t="s">
        <v>461</v>
      </c>
      <c r="I7" s="17"/>
      <c r="J7" s="23"/>
    </row>
    <row r="8" spans="1:15" ht="116" x14ac:dyDescent="0.35">
      <c r="A8" s="55" t="s">
        <v>264</v>
      </c>
      <c r="B8" s="14" t="s">
        <v>265</v>
      </c>
      <c r="C8" s="50" t="s">
        <v>14</v>
      </c>
      <c r="D8" s="52">
        <v>0</v>
      </c>
      <c r="E8" s="52">
        <v>100</v>
      </c>
      <c r="F8" s="20">
        <f t="shared" si="1"/>
        <v>0</v>
      </c>
      <c r="G8" s="48">
        <f t="shared" si="2"/>
        <v>0</v>
      </c>
      <c r="H8" s="1" t="s">
        <v>462</v>
      </c>
      <c r="I8" s="22"/>
      <c r="J8" s="23" t="s">
        <v>23</v>
      </c>
      <c r="K8" s="5"/>
      <c r="L8" s="45"/>
      <c r="M8" s="15"/>
      <c r="N8" s="15"/>
      <c r="O8" s="15"/>
    </row>
    <row r="9" spans="1:15" ht="130" customHeight="1" x14ac:dyDescent="0.35">
      <c r="A9" s="8" t="s">
        <v>266</v>
      </c>
      <c r="B9" s="1" t="s">
        <v>267</v>
      </c>
      <c r="C9" s="16" t="s">
        <v>14</v>
      </c>
      <c r="D9" s="52">
        <v>0</v>
      </c>
      <c r="E9" s="52">
        <v>1000</v>
      </c>
      <c r="F9" s="20">
        <f t="shared" si="1"/>
        <v>0</v>
      </c>
      <c r="G9" s="48">
        <f t="shared" si="2"/>
        <v>0</v>
      </c>
      <c r="H9" s="57" t="s">
        <v>451</v>
      </c>
      <c r="I9" s="58"/>
      <c r="J9" s="23"/>
    </row>
    <row r="10" spans="1:15" ht="160.5" customHeight="1" x14ac:dyDescent="0.35">
      <c r="A10" s="8" t="s">
        <v>266</v>
      </c>
      <c r="B10" s="1" t="s">
        <v>268</v>
      </c>
      <c r="C10" s="50" t="s">
        <v>14</v>
      </c>
      <c r="D10" s="52">
        <v>0</v>
      </c>
      <c r="E10" s="52">
        <f>0.25*1000</f>
        <v>250</v>
      </c>
      <c r="F10" s="20">
        <f t="shared" si="1"/>
        <v>0</v>
      </c>
      <c r="G10" s="48">
        <f t="shared" si="2"/>
        <v>0</v>
      </c>
      <c r="H10" s="57" t="s">
        <v>451</v>
      </c>
      <c r="I10" s="24"/>
      <c r="J10" s="23"/>
    </row>
    <row r="11" spans="1:15" ht="141.65" customHeight="1" x14ac:dyDescent="0.35">
      <c r="A11" s="55" t="s">
        <v>269</v>
      </c>
      <c r="B11" s="59" t="s">
        <v>270</v>
      </c>
      <c r="C11" s="16" t="s">
        <v>14</v>
      </c>
      <c r="D11" s="52">
        <v>0</v>
      </c>
      <c r="E11" s="52">
        <f>(10000/3)/2</f>
        <v>1666.6666666666667</v>
      </c>
      <c r="F11" s="20">
        <f>D11*E11</f>
        <v>0</v>
      </c>
      <c r="G11" s="48">
        <f t="shared" si="2"/>
        <v>0</v>
      </c>
      <c r="H11" s="1" t="s">
        <v>463</v>
      </c>
      <c r="I11" s="17"/>
      <c r="J11" s="23"/>
    </row>
    <row r="12" spans="1:15" ht="90.65" customHeight="1" x14ac:dyDescent="0.35">
      <c r="A12" s="55" t="s">
        <v>269</v>
      </c>
      <c r="B12" s="14" t="s">
        <v>271</v>
      </c>
      <c r="C12" s="50" t="s">
        <v>14</v>
      </c>
      <c r="D12" s="52">
        <v>0</v>
      </c>
      <c r="E12" s="52">
        <f>0.25*1666.7</f>
        <v>416.67500000000001</v>
      </c>
      <c r="F12" s="20">
        <f t="shared" ref="F12" si="3">D12*E12</f>
        <v>0</v>
      </c>
      <c r="G12" s="48">
        <f t="shared" si="2"/>
        <v>0</v>
      </c>
      <c r="H12" s="17" t="s">
        <v>453</v>
      </c>
      <c r="I12" s="24"/>
      <c r="J12" s="23"/>
    </row>
    <row r="13" spans="1:15" ht="101.5" customHeight="1" x14ac:dyDescent="0.35">
      <c r="A13" s="56" t="s">
        <v>272</v>
      </c>
      <c r="B13" s="59" t="s">
        <v>273</v>
      </c>
      <c r="C13" s="16" t="s">
        <v>14</v>
      </c>
      <c r="D13" s="52">
        <v>0</v>
      </c>
      <c r="E13" s="52">
        <v>100</v>
      </c>
      <c r="F13" s="20">
        <f t="shared" si="1"/>
        <v>0</v>
      </c>
      <c r="G13" s="48">
        <f t="shared" si="2"/>
        <v>0</v>
      </c>
      <c r="H13" s="1" t="s">
        <v>453</v>
      </c>
      <c r="I13" s="17"/>
      <c r="J13" s="23"/>
    </row>
    <row r="14" spans="1:15" ht="107.5" customHeight="1" x14ac:dyDescent="0.35">
      <c r="A14" s="56" t="s">
        <v>272</v>
      </c>
      <c r="B14" s="1" t="s">
        <v>274</v>
      </c>
      <c r="C14" s="50" t="s">
        <v>14</v>
      </c>
      <c r="D14" s="52">
        <v>0</v>
      </c>
      <c r="E14" s="52">
        <f>100*0.25</f>
        <v>25</v>
      </c>
      <c r="F14" s="20">
        <f t="shared" si="1"/>
        <v>0</v>
      </c>
      <c r="G14" s="48">
        <f t="shared" si="2"/>
        <v>0</v>
      </c>
      <c r="H14" s="17" t="s">
        <v>453</v>
      </c>
      <c r="I14" s="16"/>
      <c r="J14" s="23"/>
    </row>
    <row r="15" spans="1:15" ht="189" customHeight="1" x14ac:dyDescent="0.35">
      <c r="A15" s="49" t="s">
        <v>275</v>
      </c>
      <c r="B15" s="1" t="s">
        <v>276</v>
      </c>
      <c r="C15" s="16" t="s">
        <v>14</v>
      </c>
      <c r="D15" s="52">
        <v>0</v>
      </c>
      <c r="E15" s="52">
        <v>200</v>
      </c>
      <c r="F15" s="20">
        <f t="shared" si="1"/>
        <v>0</v>
      </c>
      <c r="G15" s="48">
        <f t="shared" si="2"/>
        <v>0</v>
      </c>
      <c r="H15" s="1" t="s">
        <v>453</v>
      </c>
      <c r="I15" s="17"/>
      <c r="J15" s="23"/>
    </row>
    <row r="16" spans="1:15" ht="116" x14ac:dyDescent="0.35">
      <c r="A16" s="49" t="s">
        <v>275</v>
      </c>
      <c r="B16" s="1" t="s">
        <v>277</v>
      </c>
      <c r="C16" s="50" t="s">
        <v>14</v>
      </c>
      <c r="D16" s="52">
        <v>0</v>
      </c>
      <c r="E16" s="52">
        <f>200*0.25</f>
        <v>50</v>
      </c>
      <c r="F16" s="20">
        <f t="shared" si="1"/>
        <v>0</v>
      </c>
      <c r="G16" s="48">
        <f t="shared" si="2"/>
        <v>0</v>
      </c>
      <c r="H16" s="17" t="s">
        <v>453</v>
      </c>
      <c r="I16" s="16"/>
      <c r="J16" s="23"/>
    </row>
    <row r="17" spans="1:10" ht="122" customHeight="1" x14ac:dyDescent="0.35">
      <c r="A17" s="49" t="s">
        <v>471</v>
      </c>
      <c r="B17" s="1" t="s">
        <v>472</v>
      </c>
      <c r="C17" s="50" t="s">
        <v>14</v>
      </c>
      <c r="D17" s="52">
        <v>0</v>
      </c>
      <c r="E17" s="52">
        <v>15</v>
      </c>
      <c r="F17" s="20">
        <f t="shared" si="1"/>
        <v>0</v>
      </c>
      <c r="G17" s="48">
        <f t="shared" si="2"/>
        <v>0</v>
      </c>
      <c r="H17" s="17" t="s">
        <v>463</v>
      </c>
      <c r="I17" s="16"/>
      <c r="J17" s="23"/>
    </row>
    <row r="18" spans="1:10" ht="77.5" customHeight="1" x14ac:dyDescent="0.35">
      <c r="A18" s="49" t="s">
        <v>278</v>
      </c>
      <c r="B18" s="1" t="s">
        <v>279</v>
      </c>
      <c r="C18" s="16" t="s">
        <v>14</v>
      </c>
      <c r="D18" s="52">
        <v>0</v>
      </c>
      <c r="E18" s="52">
        <v>5000</v>
      </c>
      <c r="F18" s="20">
        <f t="shared" si="1"/>
        <v>0</v>
      </c>
      <c r="G18" s="48">
        <f t="shared" si="2"/>
        <v>0</v>
      </c>
      <c r="H18" s="1" t="s">
        <v>453</v>
      </c>
      <c r="I18" s="17"/>
      <c r="J18" s="23"/>
    </row>
    <row r="19" spans="1:10" ht="97.5" customHeight="1" x14ac:dyDescent="0.35">
      <c r="A19" s="8" t="s">
        <v>280</v>
      </c>
      <c r="B19" s="1" t="s">
        <v>281</v>
      </c>
      <c r="C19" s="16" t="s">
        <v>14</v>
      </c>
      <c r="D19" s="52">
        <v>0</v>
      </c>
      <c r="E19" s="52">
        <v>100</v>
      </c>
      <c r="F19" s="20">
        <f t="shared" si="1"/>
        <v>0</v>
      </c>
      <c r="G19" s="48">
        <f t="shared" si="2"/>
        <v>0</v>
      </c>
      <c r="H19" s="7" t="s">
        <v>464</v>
      </c>
      <c r="I19" s="17"/>
      <c r="J19" s="23"/>
    </row>
    <row r="20" spans="1:10" ht="43.5" x14ac:dyDescent="0.35">
      <c r="A20" s="8" t="s">
        <v>280</v>
      </c>
      <c r="B20" s="1" t="s">
        <v>282</v>
      </c>
      <c r="C20" s="50" t="s">
        <v>14</v>
      </c>
      <c r="D20" s="52">
        <v>0</v>
      </c>
      <c r="E20" s="52">
        <f>0.25*100</f>
        <v>25</v>
      </c>
      <c r="F20" s="20">
        <f t="shared" si="1"/>
        <v>0</v>
      </c>
      <c r="G20" s="48">
        <f t="shared" si="2"/>
        <v>0</v>
      </c>
      <c r="H20" s="16" t="s">
        <v>464</v>
      </c>
      <c r="I20" s="16"/>
      <c r="J20" s="23"/>
    </row>
    <row r="21" spans="1:10" ht="88" customHeight="1" x14ac:dyDescent="0.35">
      <c r="A21" s="56" t="s">
        <v>283</v>
      </c>
      <c r="B21" s="1" t="s">
        <v>284</v>
      </c>
      <c r="C21" s="50" t="s">
        <v>14</v>
      </c>
      <c r="D21" s="52">
        <v>0</v>
      </c>
      <c r="E21" s="52">
        <f>2080*0.8</f>
        <v>1664</v>
      </c>
      <c r="F21" s="20">
        <f t="shared" si="1"/>
        <v>0</v>
      </c>
      <c r="G21" s="48">
        <f t="shared" si="2"/>
        <v>0</v>
      </c>
      <c r="H21" s="17" t="s">
        <v>450</v>
      </c>
      <c r="I21" s="16"/>
      <c r="J21" s="23">
        <v>50.36</v>
      </c>
    </row>
    <row r="22" spans="1:10" ht="29" x14ac:dyDescent="0.35">
      <c r="A22" s="56" t="s">
        <v>283</v>
      </c>
      <c r="B22" s="1" t="s">
        <v>285</v>
      </c>
      <c r="C22" s="16" t="s">
        <v>14</v>
      </c>
      <c r="D22" s="52">
        <v>0</v>
      </c>
      <c r="E22" s="52">
        <f>0.8*2080*0.25</f>
        <v>416</v>
      </c>
      <c r="F22" s="20">
        <f t="shared" si="1"/>
        <v>0</v>
      </c>
      <c r="G22" s="48">
        <f t="shared" si="2"/>
        <v>0</v>
      </c>
      <c r="H22" s="1" t="s">
        <v>450</v>
      </c>
      <c r="I22" s="17"/>
      <c r="J22" s="23">
        <v>50.36</v>
      </c>
    </row>
    <row r="23" spans="1:10" ht="43.5" x14ac:dyDescent="0.35">
      <c r="A23" s="9" t="s">
        <v>286</v>
      </c>
      <c r="B23" s="14" t="s">
        <v>287</v>
      </c>
      <c r="C23" s="16" t="s">
        <v>14</v>
      </c>
      <c r="D23" s="52">
        <v>0</v>
      </c>
      <c r="E23" s="52">
        <f>4315*0.8</f>
        <v>3452</v>
      </c>
      <c r="F23" s="20">
        <f t="shared" si="1"/>
        <v>0</v>
      </c>
      <c r="G23" s="48">
        <f t="shared" si="2"/>
        <v>0</v>
      </c>
      <c r="H23" s="7" t="s">
        <v>450</v>
      </c>
      <c r="I23" s="17"/>
      <c r="J23" s="23">
        <v>50.65</v>
      </c>
    </row>
    <row r="24" spans="1:10" ht="43.5" x14ac:dyDescent="0.35">
      <c r="A24" s="9" t="s">
        <v>286</v>
      </c>
      <c r="B24" s="14" t="s">
        <v>288</v>
      </c>
      <c r="C24" s="50" t="s">
        <v>14</v>
      </c>
      <c r="D24" s="52">
        <v>0</v>
      </c>
      <c r="E24" s="52">
        <f>4315*0.8*0.25</f>
        <v>863</v>
      </c>
      <c r="F24" s="20">
        <f t="shared" si="1"/>
        <v>0</v>
      </c>
      <c r="G24" s="48">
        <f t="shared" si="2"/>
        <v>0</v>
      </c>
      <c r="H24" s="16" t="s">
        <v>450</v>
      </c>
      <c r="I24" s="16"/>
      <c r="J24" s="23">
        <v>50.65</v>
      </c>
    </row>
    <row r="25" spans="1:10" ht="29" x14ac:dyDescent="0.35">
      <c r="A25" s="9" t="s">
        <v>289</v>
      </c>
      <c r="B25" s="1" t="s">
        <v>290</v>
      </c>
      <c r="C25" s="50" t="s">
        <v>14</v>
      </c>
      <c r="D25" s="52">
        <v>0</v>
      </c>
      <c r="E25" s="52">
        <f>4315*0.8*0.25</f>
        <v>863</v>
      </c>
      <c r="F25" s="20">
        <f t="shared" si="1"/>
        <v>0</v>
      </c>
      <c r="G25" s="48">
        <f t="shared" si="2"/>
        <v>0</v>
      </c>
      <c r="H25" s="16" t="s">
        <v>451</v>
      </c>
      <c r="I25" s="16"/>
      <c r="J25" s="23">
        <v>50.65</v>
      </c>
    </row>
    <row r="26" spans="1:10" ht="87" x14ac:dyDescent="0.35">
      <c r="A26" s="49" t="s">
        <v>291</v>
      </c>
      <c r="B26" s="60" t="s">
        <v>401</v>
      </c>
      <c r="C26" s="50" t="s">
        <v>14</v>
      </c>
      <c r="D26" s="52">
        <v>0</v>
      </c>
      <c r="E26" s="52">
        <v>400</v>
      </c>
      <c r="F26" s="20">
        <f t="shared" ref="F26" si="4">D26*E26</f>
        <v>0</v>
      </c>
      <c r="G26" s="48">
        <f t="shared" si="2"/>
        <v>0</v>
      </c>
      <c r="H26" s="17" t="s">
        <v>415</v>
      </c>
      <c r="I26" s="16"/>
      <c r="J26" s="23"/>
    </row>
    <row r="27" spans="1:10" ht="101.5" x14ac:dyDescent="0.35">
      <c r="A27" s="49" t="s">
        <v>291</v>
      </c>
      <c r="B27" s="60" t="s">
        <v>292</v>
      </c>
      <c r="C27" s="50" t="s">
        <v>14</v>
      </c>
      <c r="D27" s="52">
        <v>0</v>
      </c>
      <c r="E27" s="52">
        <v>400</v>
      </c>
      <c r="F27" s="20">
        <f t="shared" si="1"/>
        <v>0</v>
      </c>
      <c r="G27" s="48">
        <f t="shared" si="2"/>
        <v>0</v>
      </c>
      <c r="H27" s="17" t="s">
        <v>415</v>
      </c>
      <c r="I27" s="16"/>
      <c r="J27" s="23"/>
    </row>
    <row r="28" spans="1:10" ht="58" x14ac:dyDescent="0.35">
      <c r="A28" s="55" t="s">
        <v>27</v>
      </c>
      <c r="B28" s="61" t="s">
        <v>28</v>
      </c>
      <c r="C28" s="16" t="s">
        <v>14</v>
      </c>
      <c r="D28" s="52">
        <v>1</v>
      </c>
      <c r="E28" s="52">
        <f>2844*0.75*2/3</f>
        <v>1422</v>
      </c>
      <c r="F28" s="20">
        <f t="shared" si="1"/>
        <v>1422</v>
      </c>
      <c r="G28" s="48">
        <f t="shared" si="2"/>
        <v>426600</v>
      </c>
      <c r="H28" s="1" t="s">
        <v>465</v>
      </c>
      <c r="I28" s="17"/>
      <c r="J28" s="62" t="s">
        <v>293</v>
      </c>
    </row>
    <row r="29" spans="1:10" ht="58" x14ac:dyDescent="0.35">
      <c r="A29" s="49" t="s">
        <v>294</v>
      </c>
      <c r="B29" s="1" t="s">
        <v>295</v>
      </c>
      <c r="C29" s="16" t="s">
        <v>14</v>
      </c>
      <c r="D29" s="52">
        <v>0</v>
      </c>
      <c r="E29" s="52">
        <v>700</v>
      </c>
      <c r="F29" s="20">
        <f t="shared" si="1"/>
        <v>0</v>
      </c>
      <c r="G29" s="48">
        <f t="shared" si="2"/>
        <v>0</v>
      </c>
      <c r="H29" s="1" t="s">
        <v>409</v>
      </c>
      <c r="I29" s="17"/>
      <c r="J29" s="23"/>
    </row>
    <row r="30" spans="1:10" ht="30" customHeight="1" x14ac:dyDescent="0.35">
      <c r="A30" s="49" t="s">
        <v>294</v>
      </c>
      <c r="B30" s="1" t="s">
        <v>296</v>
      </c>
      <c r="C30" s="50" t="s">
        <v>14</v>
      </c>
      <c r="D30" s="52">
        <v>0</v>
      </c>
      <c r="E30" s="52">
        <f>700*0.25</f>
        <v>175</v>
      </c>
      <c r="F30" s="20">
        <f t="shared" si="1"/>
        <v>0</v>
      </c>
      <c r="G30" s="48">
        <f t="shared" si="2"/>
        <v>0</v>
      </c>
      <c r="H30" s="1" t="s">
        <v>409</v>
      </c>
      <c r="I30" s="16"/>
      <c r="J30" s="23"/>
    </row>
    <row r="31" spans="1:10" ht="58" x14ac:dyDescent="0.35">
      <c r="A31" s="49" t="s">
        <v>297</v>
      </c>
      <c r="B31" s="61" t="s">
        <v>298</v>
      </c>
      <c r="C31" s="16" t="s">
        <v>14</v>
      </c>
      <c r="D31" s="52">
        <v>0</v>
      </c>
      <c r="E31" s="52">
        <f>2844*0.2</f>
        <v>568.80000000000007</v>
      </c>
      <c r="F31" s="20">
        <f t="shared" si="1"/>
        <v>0</v>
      </c>
      <c r="G31" s="48">
        <f t="shared" si="2"/>
        <v>0</v>
      </c>
      <c r="H31" s="1" t="s">
        <v>409</v>
      </c>
      <c r="I31" s="17"/>
      <c r="J31" s="23"/>
    </row>
    <row r="32" spans="1:10" ht="58" x14ac:dyDescent="0.35">
      <c r="A32" s="49" t="s">
        <v>297</v>
      </c>
      <c r="B32" s="61" t="s">
        <v>299</v>
      </c>
      <c r="C32" s="50" t="s">
        <v>14</v>
      </c>
      <c r="D32" s="52">
        <v>0</v>
      </c>
      <c r="E32" s="52">
        <f>2844*0.2*0.25</f>
        <v>142.20000000000002</v>
      </c>
      <c r="F32" s="20">
        <f>D32*E32</f>
        <v>0</v>
      </c>
      <c r="G32" s="48">
        <f t="shared" si="2"/>
        <v>0</v>
      </c>
      <c r="H32" s="1" t="s">
        <v>409</v>
      </c>
      <c r="I32" s="16"/>
      <c r="J32" s="23"/>
    </row>
    <row r="33" spans="1:23" ht="29" x14ac:dyDescent="0.35">
      <c r="A33" s="55" t="s">
        <v>300</v>
      </c>
      <c r="B33" s="14" t="s">
        <v>301</v>
      </c>
      <c r="C33" s="16" t="s">
        <v>14</v>
      </c>
      <c r="D33" s="52">
        <v>0</v>
      </c>
      <c r="E33" s="52">
        <f>780/2</f>
        <v>390</v>
      </c>
      <c r="F33" s="20">
        <f t="shared" si="1"/>
        <v>0</v>
      </c>
      <c r="G33" s="48">
        <f t="shared" si="2"/>
        <v>0</v>
      </c>
      <c r="H33" s="1" t="s">
        <v>415</v>
      </c>
      <c r="I33" s="17"/>
      <c r="J33" s="63">
        <v>50.12</v>
      </c>
    </row>
    <row r="34" spans="1:23" ht="43.5" x14ac:dyDescent="0.35">
      <c r="A34" s="55" t="s">
        <v>300</v>
      </c>
      <c r="B34" s="14" t="s">
        <v>302</v>
      </c>
      <c r="C34" s="50" t="s">
        <v>14</v>
      </c>
      <c r="D34" s="52">
        <v>0</v>
      </c>
      <c r="E34" s="52">
        <f>390*0.25</f>
        <v>97.5</v>
      </c>
      <c r="F34" s="20">
        <f>D34*E34</f>
        <v>0</v>
      </c>
      <c r="G34" s="48">
        <f t="shared" si="2"/>
        <v>0</v>
      </c>
      <c r="H34" s="17" t="s">
        <v>415</v>
      </c>
      <c r="I34" s="16"/>
      <c r="J34" s="63">
        <v>50.12</v>
      </c>
    </row>
    <row r="35" spans="1:23" ht="118.5" customHeight="1" x14ac:dyDescent="0.35">
      <c r="A35" s="9" t="s">
        <v>303</v>
      </c>
      <c r="B35" s="1" t="s">
        <v>304</v>
      </c>
      <c r="C35" s="16" t="s">
        <v>14</v>
      </c>
      <c r="D35" s="52">
        <v>0</v>
      </c>
      <c r="E35" s="52">
        <f>((820/3)+(151.2*12)+(60*12))*2/3</f>
        <v>1871.8222222222221</v>
      </c>
      <c r="F35" s="20">
        <f t="shared" si="1"/>
        <v>0</v>
      </c>
      <c r="G35" s="48">
        <f t="shared" si="2"/>
        <v>0</v>
      </c>
      <c r="H35" s="7" t="s">
        <v>450</v>
      </c>
      <c r="I35" s="17"/>
      <c r="J35" s="23"/>
    </row>
    <row r="36" spans="1:23" ht="58" x14ac:dyDescent="0.35">
      <c r="A36" s="9" t="s">
        <v>305</v>
      </c>
      <c r="B36" s="1" t="s">
        <v>306</v>
      </c>
      <c r="C36" s="50" t="s">
        <v>14</v>
      </c>
      <c r="D36" s="52">
        <v>0</v>
      </c>
      <c r="E36" s="52">
        <f>((820/3)+(151.2*12)+(60*12))/3</f>
        <v>935.91111111111104</v>
      </c>
      <c r="F36" s="20">
        <f>D36*E36</f>
        <v>0</v>
      </c>
      <c r="G36" s="48">
        <f t="shared" si="2"/>
        <v>0</v>
      </c>
      <c r="H36" s="16" t="s">
        <v>450</v>
      </c>
      <c r="I36" s="16"/>
      <c r="J36" s="23"/>
    </row>
    <row r="37" spans="1:23" ht="29" x14ac:dyDescent="0.35">
      <c r="A37" s="49" t="s">
        <v>307</v>
      </c>
      <c r="B37" s="1" t="s">
        <v>308</v>
      </c>
      <c r="C37" s="16" t="s">
        <v>14</v>
      </c>
      <c r="D37" s="52">
        <v>0</v>
      </c>
      <c r="E37" s="52">
        <f>(1090/2)</f>
        <v>545</v>
      </c>
      <c r="F37" s="20">
        <f t="shared" si="1"/>
        <v>0</v>
      </c>
      <c r="G37" s="48">
        <f t="shared" si="2"/>
        <v>0</v>
      </c>
      <c r="H37" s="1" t="s">
        <v>415</v>
      </c>
      <c r="I37" s="17"/>
      <c r="J37" s="24" t="s">
        <v>309</v>
      </c>
    </row>
    <row r="38" spans="1:23" ht="29" x14ac:dyDescent="0.35">
      <c r="A38" s="49" t="s">
        <v>307</v>
      </c>
      <c r="B38" s="1" t="s">
        <v>310</v>
      </c>
      <c r="C38" s="50" t="s">
        <v>14</v>
      </c>
      <c r="D38" s="52">
        <v>0</v>
      </c>
      <c r="E38" s="52">
        <f>545*0.25</f>
        <v>136.25</v>
      </c>
      <c r="F38" s="20">
        <f>D38*E38</f>
        <v>0</v>
      </c>
      <c r="G38" s="48">
        <f t="shared" si="2"/>
        <v>0</v>
      </c>
      <c r="H38" s="17" t="s">
        <v>415</v>
      </c>
      <c r="I38" s="16"/>
      <c r="J38" s="24" t="s">
        <v>309</v>
      </c>
    </row>
    <row r="39" spans="1:23" ht="43.5" x14ac:dyDescent="0.35">
      <c r="A39" s="49" t="s">
        <v>311</v>
      </c>
      <c r="B39" s="1" t="s">
        <v>312</v>
      </c>
      <c r="C39" s="16" t="s">
        <v>14</v>
      </c>
      <c r="D39" s="52">
        <v>0</v>
      </c>
      <c r="E39" s="52">
        <v>674.3</v>
      </c>
      <c r="F39" s="20">
        <f t="shared" si="1"/>
        <v>0</v>
      </c>
      <c r="G39" s="48">
        <f t="shared" si="2"/>
        <v>0</v>
      </c>
      <c r="H39" s="1" t="s">
        <v>415</v>
      </c>
      <c r="I39" s="17"/>
      <c r="J39" s="23"/>
    </row>
    <row r="40" spans="1:23" ht="58" x14ac:dyDescent="0.35">
      <c r="A40" s="49" t="s">
        <v>311</v>
      </c>
      <c r="B40" s="14" t="s">
        <v>313</v>
      </c>
      <c r="C40" s="50" t="s">
        <v>14</v>
      </c>
      <c r="D40" s="52">
        <v>0</v>
      </c>
      <c r="E40" s="52">
        <v>100</v>
      </c>
      <c r="F40" s="20">
        <f t="shared" si="1"/>
        <v>0</v>
      </c>
      <c r="G40" s="48">
        <f t="shared" si="2"/>
        <v>0</v>
      </c>
      <c r="H40" s="17" t="s">
        <v>419</v>
      </c>
      <c r="I40" s="16"/>
      <c r="J40" s="23"/>
      <c r="K40" s="64"/>
      <c r="L40" s="65"/>
      <c r="M40"/>
      <c r="N40" s="66"/>
      <c r="O40" s="66"/>
      <c r="P40" s="67"/>
      <c r="Q40" s="68"/>
      <c r="R40" s="65"/>
      <c r="S40" s="69"/>
      <c r="T40" s="69"/>
      <c r="U40" s="70"/>
      <c r="V40" s="61"/>
      <c r="W40" s="61"/>
    </row>
    <row r="41" spans="1:23" x14ac:dyDescent="0.35">
      <c r="A41" s="49" t="s">
        <v>314</v>
      </c>
      <c r="B41" s="1" t="s">
        <v>315</v>
      </c>
      <c r="C41" s="16" t="s">
        <v>14</v>
      </c>
      <c r="D41" s="52">
        <v>0</v>
      </c>
      <c r="E41" s="52">
        <f>80*0.75</f>
        <v>60</v>
      </c>
      <c r="F41" s="20">
        <f t="shared" si="1"/>
        <v>0</v>
      </c>
      <c r="G41" s="48">
        <f t="shared" si="2"/>
        <v>0</v>
      </c>
      <c r="H41" s="1" t="s">
        <v>415</v>
      </c>
      <c r="I41" s="17"/>
      <c r="J41" s="24" t="s">
        <v>316</v>
      </c>
    </row>
    <row r="42" spans="1:23" ht="29" x14ac:dyDescent="0.35">
      <c r="A42" s="49" t="s">
        <v>317</v>
      </c>
      <c r="B42" s="59" t="s">
        <v>318</v>
      </c>
      <c r="C42" s="16" t="s">
        <v>14</v>
      </c>
      <c r="D42" s="52">
        <v>0</v>
      </c>
      <c r="E42" s="52">
        <f>2310/2</f>
        <v>1155</v>
      </c>
      <c r="F42" s="20">
        <f t="shared" si="1"/>
        <v>0</v>
      </c>
      <c r="G42" s="48">
        <f t="shared" si="2"/>
        <v>0</v>
      </c>
      <c r="H42" s="1" t="s">
        <v>415</v>
      </c>
      <c r="I42" s="17"/>
      <c r="J42" s="23" t="s">
        <v>319</v>
      </c>
    </row>
    <row r="43" spans="1:23" ht="29" x14ac:dyDescent="0.35">
      <c r="A43" s="49" t="s">
        <v>317</v>
      </c>
      <c r="B43" s="1" t="s">
        <v>320</v>
      </c>
      <c r="C43" s="50" t="s">
        <v>14</v>
      </c>
      <c r="D43" s="52">
        <v>0</v>
      </c>
      <c r="E43" s="52">
        <f>1155*0.25</f>
        <v>288.75</v>
      </c>
      <c r="F43" s="20">
        <f t="shared" si="1"/>
        <v>0</v>
      </c>
      <c r="G43" s="48">
        <f t="shared" si="2"/>
        <v>0</v>
      </c>
      <c r="H43" s="17" t="s">
        <v>415</v>
      </c>
      <c r="I43" s="16"/>
      <c r="J43" s="23" t="s">
        <v>319</v>
      </c>
    </row>
    <row r="44" spans="1:23" x14ac:dyDescent="0.35">
      <c r="A44" s="56" t="s">
        <v>321</v>
      </c>
      <c r="B44" s="1" t="s">
        <v>322</v>
      </c>
      <c r="C44" s="16" t="s">
        <v>14</v>
      </c>
      <c r="D44" s="52">
        <v>0</v>
      </c>
      <c r="E44" s="20">
        <v>0</v>
      </c>
      <c r="F44" s="20">
        <f t="shared" si="1"/>
        <v>0</v>
      </c>
      <c r="G44" s="48">
        <f t="shared" si="2"/>
        <v>0</v>
      </c>
      <c r="H44" s="1"/>
      <c r="I44" s="17"/>
      <c r="J44" s="24"/>
    </row>
    <row r="45" spans="1:23" x14ac:dyDescent="0.35">
      <c r="A45" s="56" t="s">
        <v>321</v>
      </c>
      <c r="B45" s="1" t="s">
        <v>323</v>
      </c>
      <c r="C45" s="16" t="s">
        <v>14</v>
      </c>
      <c r="D45" s="52">
        <v>0</v>
      </c>
      <c r="E45" s="52">
        <v>0</v>
      </c>
      <c r="F45" s="20">
        <f t="shared" si="1"/>
        <v>0</v>
      </c>
      <c r="G45" s="48">
        <f t="shared" si="2"/>
        <v>0</v>
      </c>
      <c r="H45" s="17"/>
      <c r="I45" s="17"/>
      <c r="J45" s="24"/>
    </row>
    <row r="46" spans="1:23" ht="29" x14ac:dyDescent="0.35">
      <c r="A46" s="49" t="s">
        <v>324</v>
      </c>
      <c r="B46" s="1" t="s">
        <v>325</v>
      </c>
      <c r="C46" s="16" t="s">
        <v>14</v>
      </c>
      <c r="D46" s="52">
        <v>0</v>
      </c>
      <c r="E46" s="52">
        <v>400</v>
      </c>
      <c r="F46" s="20">
        <f t="shared" si="1"/>
        <v>0</v>
      </c>
      <c r="G46" s="48">
        <f t="shared" si="2"/>
        <v>0</v>
      </c>
      <c r="H46" s="1" t="s">
        <v>415</v>
      </c>
      <c r="I46" s="17"/>
      <c r="J46" s="23"/>
    </row>
    <row r="47" spans="1:23" ht="43.5" x14ac:dyDescent="0.35">
      <c r="A47" s="49" t="s">
        <v>324</v>
      </c>
      <c r="B47" s="1" t="s">
        <v>326</v>
      </c>
      <c r="C47" s="50" t="s">
        <v>14</v>
      </c>
      <c r="D47" s="52">
        <v>0</v>
      </c>
      <c r="E47" s="52">
        <f>400*0.25</f>
        <v>100</v>
      </c>
      <c r="F47" s="20">
        <f t="shared" si="1"/>
        <v>0</v>
      </c>
      <c r="G47" s="48">
        <f t="shared" si="2"/>
        <v>0</v>
      </c>
      <c r="H47" s="17" t="s">
        <v>415</v>
      </c>
      <c r="I47" s="16"/>
      <c r="J47" s="23"/>
    </row>
    <row r="48" spans="1:23" ht="43.5" x14ac:dyDescent="0.35">
      <c r="A48" s="49" t="s">
        <v>327</v>
      </c>
      <c r="B48" s="59" t="s">
        <v>328</v>
      </c>
      <c r="C48" s="16" t="s">
        <v>14</v>
      </c>
      <c r="D48" s="52">
        <v>1</v>
      </c>
      <c r="E48" s="52">
        <v>50</v>
      </c>
      <c r="F48" s="20">
        <f t="shared" si="1"/>
        <v>50</v>
      </c>
      <c r="G48" s="48">
        <f t="shared" si="2"/>
        <v>15000</v>
      </c>
      <c r="H48" s="1" t="s">
        <v>466</v>
      </c>
      <c r="I48" s="17"/>
      <c r="J48" s="24" t="s">
        <v>329</v>
      </c>
    </row>
    <row r="49" spans="1:10" s="37" customFormat="1" ht="43.5" x14ac:dyDescent="0.35">
      <c r="A49" s="8" t="s">
        <v>327</v>
      </c>
      <c r="B49" s="14" t="s">
        <v>330</v>
      </c>
      <c r="C49" s="50" t="s">
        <v>14</v>
      </c>
      <c r="D49" s="52">
        <v>2</v>
      </c>
      <c r="E49" s="52">
        <v>23</v>
      </c>
      <c r="F49" s="20">
        <f t="shared" si="1"/>
        <v>46</v>
      </c>
      <c r="G49" s="48">
        <f t="shared" si="2"/>
        <v>13800</v>
      </c>
      <c r="H49" s="16" t="s">
        <v>466</v>
      </c>
      <c r="I49" s="17"/>
      <c r="J49" s="24" t="s">
        <v>329</v>
      </c>
    </row>
    <row r="50" spans="1:10" ht="72.5" x14ac:dyDescent="0.35">
      <c r="A50" s="55" t="s">
        <v>331</v>
      </c>
      <c r="B50" s="14" t="s">
        <v>332</v>
      </c>
      <c r="C50" s="14" t="s">
        <v>14</v>
      </c>
      <c r="D50" s="52">
        <v>0</v>
      </c>
      <c r="E50" s="52">
        <v>5</v>
      </c>
      <c r="F50" s="20">
        <f t="shared" si="1"/>
        <v>0</v>
      </c>
      <c r="G50" s="48">
        <f t="shared" si="2"/>
        <v>0</v>
      </c>
      <c r="H50" s="1" t="s">
        <v>467</v>
      </c>
      <c r="I50" s="17"/>
      <c r="J50" s="23"/>
    </row>
    <row r="51" spans="1:10" ht="29" x14ac:dyDescent="0.35">
      <c r="A51" s="55" t="s">
        <v>333</v>
      </c>
      <c r="B51" s="1" t="s">
        <v>334</v>
      </c>
      <c r="C51" s="16" t="s">
        <v>14</v>
      </c>
      <c r="D51" s="52">
        <v>0</v>
      </c>
      <c r="E51" s="52">
        <v>5</v>
      </c>
      <c r="F51" s="20">
        <f t="shared" si="1"/>
        <v>0</v>
      </c>
      <c r="G51" s="48">
        <f t="shared" si="2"/>
        <v>0</v>
      </c>
      <c r="H51" s="17" t="s">
        <v>450</v>
      </c>
      <c r="I51" s="17"/>
      <c r="J51" s="23" t="s">
        <v>335</v>
      </c>
    </row>
    <row r="52" spans="1:10" ht="29" x14ac:dyDescent="0.35">
      <c r="A52" s="72" t="s">
        <v>336</v>
      </c>
      <c r="B52" s="1" t="s">
        <v>337</v>
      </c>
      <c r="C52" s="14" t="s">
        <v>14</v>
      </c>
      <c r="D52" s="52">
        <v>0</v>
      </c>
      <c r="E52" s="52">
        <v>40</v>
      </c>
      <c r="F52" s="20">
        <f t="shared" si="1"/>
        <v>0</v>
      </c>
      <c r="G52" s="48">
        <f t="shared" si="2"/>
        <v>0</v>
      </c>
      <c r="H52" s="1" t="s">
        <v>468</v>
      </c>
      <c r="I52" s="17"/>
      <c r="J52" s="23"/>
    </row>
    <row r="53" spans="1:10" ht="29" x14ac:dyDescent="0.35">
      <c r="A53" s="8" t="s">
        <v>336</v>
      </c>
      <c r="B53" s="1" t="s">
        <v>338</v>
      </c>
      <c r="C53" s="50" t="s">
        <v>14</v>
      </c>
      <c r="D53" s="52">
        <v>0</v>
      </c>
      <c r="E53" s="52">
        <f>40*0.25</f>
        <v>10</v>
      </c>
      <c r="F53" s="20">
        <f t="shared" si="1"/>
        <v>0</v>
      </c>
      <c r="G53" s="48">
        <f t="shared" si="2"/>
        <v>0</v>
      </c>
      <c r="H53" s="16" t="s">
        <v>339</v>
      </c>
      <c r="I53" s="16"/>
      <c r="J53" s="23"/>
    </row>
    <row r="54" spans="1:10" x14ac:dyDescent="0.35">
      <c r="A54" s="55" t="s">
        <v>340</v>
      </c>
      <c r="B54" s="73" t="s">
        <v>341</v>
      </c>
      <c r="C54" s="16" t="s">
        <v>14</v>
      </c>
      <c r="D54" s="52">
        <v>2</v>
      </c>
      <c r="E54" s="52">
        <v>5</v>
      </c>
      <c r="F54" s="20">
        <f t="shared" si="1"/>
        <v>10</v>
      </c>
      <c r="G54" s="48">
        <f t="shared" si="2"/>
        <v>3000</v>
      </c>
      <c r="H54" s="1" t="s">
        <v>469</v>
      </c>
      <c r="I54" s="17"/>
      <c r="J54" s="23">
        <v>50.37</v>
      </c>
    </row>
    <row r="55" spans="1:10" ht="29" x14ac:dyDescent="0.35">
      <c r="A55" s="56" t="s">
        <v>342</v>
      </c>
      <c r="B55" s="1" t="s">
        <v>343</v>
      </c>
      <c r="C55" s="16" t="s">
        <v>14</v>
      </c>
      <c r="D55" s="52">
        <v>0</v>
      </c>
      <c r="E55" s="52">
        <v>500</v>
      </c>
      <c r="F55" s="20">
        <f t="shared" si="1"/>
        <v>0</v>
      </c>
      <c r="G55" s="48">
        <f t="shared" si="2"/>
        <v>0</v>
      </c>
      <c r="H55" s="1" t="s">
        <v>427</v>
      </c>
      <c r="I55" s="17"/>
      <c r="J55" s="23">
        <v>52.145000000000003</v>
      </c>
    </row>
    <row r="56" spans="1:10" ht="58" x14ac:dyDescent="0.35">
      <c r="A56" s="56" t="s">
        <v>344</v>
      </c>
      <c r="B56" s="1" t="s">
        <v>345</v>
      </c>
      <c r="C56" s="16" t="s">
        <v>14</v>
      </c>
      <c r="D56" s="52">
        <v>2</v>
      </c>
      <c r="E56" s="52">
        <v>500</v>
      </c>
      <c r="F56" s="20">
        <f t="shared" si="1"/>
        <v>1000</v>
      </c>
      <c r="G56" s="48">
        <f t="shared" si="2"/>
        <v>300000</v>
      </c>
      <c r="H56" s="1" t="s">
        <v>346</v>
      </c>
      <c r="I56" s="17"/>
      <c r="J56" s="23">
        <v>52.63</v>
      </c>
    </row>
    <row r="57" spans="1:10" ht="106" customHeight="1" x14ac:dyDescent="0.35">
      <c r="A57" s="9" t="s">
        <v>220</v>
      </c>
      <c r="B57" s="74" t="s">
        <v>221</v>
      </c>
      <c r="C57" s="75" t="s">
        <v>14</v>
      </c>
      <c r="D57" s="51">
        <v>0</v>
      </c>
      <c r="E57" s="51">
        <f>1692*0.2</f>
        <v>338.40000000000003</v>
      </c>
      <c r="F57" s="20">
        <f t="shared" si="1"/>
        <v>0</v>
      </c>
      <c r="G57" s="48">
        <f t="shared" si="2"/>
        <v>0</v>
      </c>
      <c r="H57" s="76" t="s">
        <v>456</v>
      </c>
      <c r="I57" s="24"/>
      <c r="J57" s="24" t="s">
        <v>347</v>
      </c>
    </row>
    <row r="58" spans="1:10" ht="43.5" x14ac:dyDescent="0.35">
      <c r="A58" s="49" t="s">
        <v>348</v>
      </c>
      <c r="B58" s="59" t="s">
        <v>349</v>
      </c>
      <c r="C58" s="16" t="s">
        <v>14</v>
      </c>
      <c r="D58" s="52">
        <v>0</v>
      </c>
      <c r="E58" s="52">
        <v>0</v>
      </c>
      <c r="F58" s="20">
        <v>0</v>
      </c>
      <c r="G58" s="48">
        <f t="shared" si="2"/>
        <v>0</v>
      </c>
      <c r="H58" s="1"/>
      <c r="I58" s="17"/>
      <c r="J58" s="24"/>
    </row>
    <row r="59" spans="1:10" ht="29" x14ac:dyDescent="0.35">
      <c r="A59" s="49" t="s">
        <v>350</v>
      </c>
      <c r="B59" s="1" t="s">
        <v>351</v>
      </c>
      <c r="C59" s="16" t="s">
        <v>14</v>
      </c>
      <c r="D59" s="52">
        <v>0</v>
      </c>
      <c r="E59" s="52">
        <v>0</v>
      </c>
      <c r="F59" s="20">
        <v>0</v>
      </c>
      <c r="G59" s="48">
        <f t="shared" si="2"/>
        <v>0</v>
      </c>
      <c r="H59" s="1"/>
      <c r="I59" s="17"/>
      <c r="J59" s="23"/>
    </row>
    <row r="60" spans="1:10" x14ac:dyDescent="0.35">
      <c r="A60" s="9" t="s">
        <v>352</v>
      </c>
      <c r="B60" s="14" t="s">
        <v>353</v>
      </c>
      <c r="C60" s="50" t="s">
        <v>14</v>
      </c>
      <c r="D60" s="52">
        <v>0</v>
      </c>
      <c r="E60" s="52">
        <v>0</v>
      </c>
      <c r="F60" s="20">
        <v>0</v>
      </c>
      <c r="G60" s="48">
        <f t="shared" si="2"/>
        <v>0</v>
      </c>
      <c r="H60" s="1"/>
      <c r="I60" s="16"/>
      <c r="J60" s="23"/>
    </row>
    <row r="61" spans="1:10" ht="58" x14ac:dyDescent="0.35">
      <c r="A61" s="55" t="s">
        <v>354</v>
      </c>
      <c r="B61" s="73" t="s">
        <v>355</v>
      </c>
      <c r="C61" s="16" t="s">
        <v>14</v>
      </c>
      <c r="D61" s="52">
        <v>0</v>
      </c>
      <c r="E61" s="52">
        <v>0</v>
      </c>
      <c r="F61" s="20">
        <v>0</v>
      </c>
      <c r="G61" s="48">
        <f t="shared" si="2"/>
        <v>0</v>
      </c>
      <c r="H61" s="1"/>
      <c r="I61" s="17"/>
      <c r="J61" s="23"/>
    </row>
    <row r="62" spans="1:10" ht="43.5" x14ac:dyDescent="0.35">
      <c r="A62" s="55" t="s">
        <v>356</v>
      </c>
      <c r="B62" s="14" t="s">
        <v>357</v>
      </c>
      <c r="C62" s="16" t="s">
        <v>14</v>
      </c>
      <c r="D62" s="52">
        <v>0</v>
      </c>
      <c r="E62" s="52">
        <v>0</v>
      </c>
      <c r="F62" s="20">
        <v>0</v>
      </c>
      <c r="G62" s="48">
        <f t="shared" si="2"/>
        <v>0</v>
      </c>
      <c r="H62" s="1"/>
      <c r="I62" s="17"/>
      <c r="J62" s="23"/>
    </row>
    <row r="63" spans="1:10" ht="29" x14ac:dyDescent="0.35">
      <c r="A63" s="55" t="s">
        <v>358</v>
      </c>
      <c r="B63" s="1" t="s">
        <v>359</v>
      </c>
      <c r="C63" s="16" t="s">
        <v>14</v>
      </c>
      <c r="D63" s="52">
        <v>0</v>
      </c>
      <c r="E63" s="52">
        <v>0</v>
      </c>
      <c r="F63" s="20">
        <v>0</v>
      </c>
      <c r="G63" s="48">
        <f t="shared" si="2"/>
        <v>0</v>
      </c>
      <c r="H63" s="1"/>
      <c r="I63" s="17"/>
      <c r="J63" s="23"/>
    </row>
    <row r="64" spans="1:10" ht="29" x14ac:dyDescent="0.35">
      <c r="A64" s="77" t="s">
        <v>360</v>
      </c>
      <c r="B64" s="1" t="s">
        <v>361</v>
      </c>
      <c r="C64" s="16" t="s">
        <v>14</v>
      </c>
      <c r="D64" s="52">
        <v>0</v>
      </c>
      <c r="E64" s="52">
        <v>0</v>
      </c>
      <c r="F64" s="20">
        <v>0</v>
      </c>
      <c r="G64" s="48">
        <f t="shared" si="2"/>
        <v>0</v>
      </c>
      <c r="H64" s="1"/>
      <c r="I64" s="17"/>
      <c r="J64" s="23"/>
    </row>
    <row r="65" spans="1:10" ht="29" x14ac:dyDescent="0.35">
      <c r="A65" s="49" t="s">
        <v>362</v>
      </c>
      <c r="B65" s="73" t="s">
        <v>363</v>
      </c>
      <c r="C65" s="16" t="s">
        <v>14</v>
      </c>
      <c r="D65" s="52">
        <v>0</v>
      </c>
      <c r="E65" s="52">
        <v>0</v>
      </c>
      <c r="F65" s="20">
        <v>0</v>
      </c>
      <c r="G65" s="48">
        <f t="shared" si="2"/>
        <v>0</v>
      </c>
      <c r="H65" s="1"/>
      <c r="I65" s="17"/>
      <c r="J65" s="23"/>
    </row>
    <row r="66" spans="1:10" ht="29" x14ac:dyDescent="0.35">
      <c r="A66" s="78" t="s">
        <v>364</v>
      </c>
      <c r="B66" s="1" t="s">
        <v>365</v>
      </c>
      <c r="C66" s="16" t="s">
        <v>14</v>
      </c>
      <c r="D66" s="52">
        <v>0</v>
      </c>
      <c r="E66" s="52">
        <v>0</v>
      </c>
      <c r="F66" s="20">
        <v>0</v>
      </c>
      <c r="G66" s="48">
        <f t="shared" si="2"/>
        <v>0</v>
      </c>
      <c r="H66" s="1"/>
      <c r="I66" s="17"/>
      <c r="J66" s="23"/>
    </row>
    <row r="67" spans="1:10" ht="29" x14ac:dyDescent="0.35">
      <c r="A67" s="78" t="s">
        <v>366</v>
      </c>
      <c r="B67" s="73" t="s">
        <v>367</v>
      </c>
      <c r="C67" s="16" t="s">
        <v>14</v>
      </c>
      <c r="D67" s="52">
        <v>0</v>
      </c>
      <c r="E67" s="52">
        <v>0</v>
      </c>
      <c r="F67" s="20">
        <v>0</v>
      </c>
      <c r="G67" s="48">
        <f t="shared" si="2"/>
        <v>0</v>
      </c>
      <c r="H67" s="1"/>
      <c r="I67" s="17"/>
      <c r="J67" s="23"/>
    </row>
    <row r="68" spans="1:10" ht="29" x14ac:dyDescent="0.35">
      <c r="A68" s="78" t="s">
        <v>368</v>
      </c>
      <c r="B68" s="73" t="s">
        <v>369</v>
      </c>
      <c r="C68" s="16" t="s">
        <v>14</v>
      </c>
      <c r="D68" s="52">
        <v>0</v>
      </c>
      <c r="E68" s="52">
        <v>0</v>
      </c>
      <c r="F68" s="20">
        <v>0</v>
      </c>
      <c r="G68" s="48">
        <f t="shared" si="2"/>
        <v>0</v>
      </c>
      <c r="H68" s="1"/>
      <c r="I68" s="17"/>
      <c r="J68" s="23"/>
    </row>
    <row r="69" spans="1:10" ht="29" x14ac:dyDescent="0.35">
      <c r="A69" s="8" t="s">
        <v>370</v>
      </c>
      <c r="B69" s="1" t="s">
        <v>371</v>
      </c>
      <c r="C69" s="16" t="s">
        <v>14</v>
      </c>
      <c r="D69" s="52">
        <v>0</v>
      </c>
      <c r="E69" s="52">
        <v>0</v>
      </c>
      <c r="F69" s="20">
        <v>0</v>
      </c>
      <c r="G69" s="48">
        <f t="shared" ref="G69:G71" si="5">F69*300</f>
        <v>0</v>
      </c>
      <c r="H69" s="1"/>
      <c r="I69" s="17"/>
      <c r="J69" s="23"/>
    </row>
    <row r="70" spans="1:10" ht="43.5" x14ac:dyDescent="0.35">
      <c r="A70" s="8" t="s">
        <v>372</v>
      </c>
      <c r="B70" s="1" t="s">
        <v>373</v>
      </c>
      <c r="C70" s="16" t="s">
        <v>14</v>
      </c>
      <c r="D70" s="52">
        <v>0</v>
      </c>
      <c r="E70" s="52">
        <v>0</v>
      </c>
      <c r="F70" s="20">
        <v>0</v>
      </c>
      <c r="G70" s="48">
        <f t="shared" si="5"/>
        <v>0</v>
      </c>
      <c r="H70" s="1"/>
      <c r="I70" s="17"/>
      <c r="J70" s="23"/>
    </row>
    <row r="71" spans="1:10" x14ac:dyDescent="0.35">
      <c r="A71" s="8" t="s">
        <v>374</v>
      </c>
      <c r="B71" s="1" t="s">
        <v>375</v>
      </c>
      <c r="C71" s="50" t="s">
        <v>14</v>
      </c>
      <c r="D71" s="52">
        <v>0</v>
      </c>
      <c r="E71" s="52">
        <v>0</v>
      </c>
      <c r="F71" s="20">
        <v>0</v>
      </c>
      <c r="G71" s="48">
        <f t="shared" si="5"/>
        <v>0</v>
      </c>
      <c r="H71" s="1"/>
      <c r="I71" s="16"/>
      <c r="J71" s="23"/>
    </row>
    <row r="72" spans="1:10" x14ac:dyDescent="0.35">
      <c r="A72" s="49"/>
      <c r="B72" s="1"/>
      <c r="C72" s="50"/>
      <c r="D72" s="79"/>
      <c r="E72" s="79"/>
      <c r="F72" s="20"/>
      <c r="G72" s="48"/>
      <c r="H72" s="1"/>
      <c r="I72" s="17"/>
      <c r="J72" s="23"/>
    </row>
    <row r="73" spans="1:10" x14ac:dyDescent="0.35">
      <c r="A73" s="25" t="s">
        <v>251</v>
      </c>
      <c r="B73" s="80"/>
      <c r="C73" s="33"/>
      <c r="D73" s="81">
        <v>2</v>
      </c>
      <c r="E73" s="38"/>
      <c r="F73" s="38">
        <f>SUM(F3:F72)</f>
        <v>7928</v>
      </c>
      <c r="G73" s="82">
        <f>SUM(G3:G72)</f>
        <v>2378400</v>
      </c>
      <c r="H73" s="32"/>
      <c r="I73" s="33"/>
      <c r="J73" s="36"/>
    </row>
    <row r="76" spans="1:10" ht="18.5" x14ac:dyDescent="0.45">
      <c r="A76" s="10"/>
    </row>
  </sheetData>
  <mergeCells count="1">
    <mergeCell ref="A1:L1"/>
  </mergeCells>
  <dataValidations count="1">
    <dataValidation type="list" allowBlank="1" showInputMessage="1" showErrorMessage="1" sqref="N8 S40" xr:uid="{23DCBCB8-E12B-4D08-8123-A3A39CA94F25}">
      <formula1>"annual, one-time, both annual and one-time, Annual or one-time burden"</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552D9-DF31-4EDF-90F0-B5F980E585F5}">
  <sheetPr>
    <pageSetUpPr fitToPage="1"/>
  </sheetPr>
  <dimension ref="A1:O11"/>
  <sheetViews>
    <sheetView zoomScale="70" zoomScaleNormal="70" workbookViewId="0">
      <pane ySplit="2" topLeftCell="A3" activePane="bottomLeft" state="frozen"/>
      <selection activeCell="A2" sqref="A2"/>
      <selection pane="bottomLeft" sqref="A1:O8"/>
    </sheetView>
  </sheetViews>
  <sheetFormatPr defaultColWidth="8.81640625" defaultRowHeight="14.5" x14ac:dyDescent="0.35"/>
  <cols>
    <col min="1" max="1" width="22.1796875" style="11" customWidth="1"/>
    <col min="2" max="2" width="30.54296875" style="12" customWidth="1"/>
    <col min="3" max="3" width="20.1796875" style="4" customWidth="1"/>
    <col min="4" max="4" width="17.81640625" style="4" customWidth="1"/>
    <col min="5" max="6" width="16.453125" style="4" customWidth="1"/>
    <col min="7" max="7" width="15.1796875" style="5" customWidth="1"/>
    <col min="8" max="8" width="13" style="5" customWidth="1"/>
    <col min="9" max="9" width="13.1796875" style="45" customWidth="1"/>
    <col min="10" max="10" width="75.81640625" style="4" customWidth="1"/>
    <col min="11" max="11" width="37.1796875" style="15" customWidth="1"/>
    <col min="12" max="12" width="17.81640625" style="4" customWidth="1"/>
    <col min="13" max="13" width="13.54296875" style="31" customWidth="1"/>
    <col min="14" max="16384" width="8.81640625" style="4"/>
  </cols>
  <sheetData>
    <row r="1" spans="1:15" x14ac:dyDescent="0.35">
      <c r="A1" s="116" t="s">
        <v>376</v>
      </c>
      <c r="B1" s="117"/>
      <c r="C1" s="117"/>
      <c r="D1" s="117"/>
      <c r="E1" s="117"/>
      <c r="F1" s="117"/>
      <c r="G1" s="117"/>
      <c r="H1" s="117"/>
      <c r="I1" s="117"/>
      <c r="J1" s="117"/>
      <c r="K1" s="117"/>
      <c r="L1" s="117"/>
      <c r="M1" s="117"/>
      <c r="N1" s="117"/>
      <c r="O1" s="118"/>
    </row>
    <row r="2" spans="1:15" ht="87" x14ac:dyDescent="0.35">
      <c r="A2" s="19" t="s">
        <v>1</v>
      </c>
      <c r="B2" s="18" t="s">
        <v>2</v>
      </c>
      <c r="C2" s="18" t="s">
        <v>3</v>
      </c>
      <c r="D2" s="18" t="s">
        <v>4</v>
      </c>
      <c r="E2" s="18" t="s">
        <v>5</v>
      </c>
      <c r="F2" s="18" t="s">
        <v>6</v>
      </c>
      <c r="G2" s="27" t="s">
        <v>377</v>
      </c>
      <c r="H2" s="27" t="s">
        <v>8</v>
      </c>
      <c r="I2" s="42" t="s">
        <v>397</v>
      </c>
      <c r="J2" s="18" t="s">
        <v>9</v>
      </c>
      <c r="K2" s="18" t="s">
        <v>378</v>
      </c>
      <c r="L2" s="18" t="s">
        <v>10</v>
      </c>
      <c r="M2" s="18" t="s">
        <v>11</v>
      </c>
    </row>
    <row r="3" spans="1:15" ht="160" customHeight="1" x14ac:dyDescent="0.35">
      <c r="A3" s="9" t="s">
        <v>379</v>
      </c>
      <c r="B3" s="22" t="s">
        <v>380</v>
      </c>
      <c r="C3" s="22" t="s">
        <v>14</v>
      </c>
      <c r="D3" s="20">
        <v>0</v>
      </c>
      <c r="E3" s="20">
        <v>50</v>
      </c>
      <c r="F3" s="20">
        <f>D3*E3</f>
        <v>0</v>
      </c>
      <c r="G3" s="39">
        <v>0.25</v>
      </c>
      <c r="H3" s="20">
        <f>F3*G3</f>
        <v>0</v>
      </c>
      <c r="I3" s="43">
        <f>H3*300</f>
        <v>0</v>
      </c>
      <c r="J3" s="26" t="s">
        <v>470</v>
      </c>
      <c r="K3" s="14" t="s">
        <v>381</v>
      </c>
      <c r="L3" s="26"/>
      <c r="M3" s="23" t="s">
        <v>382</v>
      </c>
    </row>
    <row r="4" spans="1:15" s="13" customFormat="1" ht="43.5" x14ac:dyDescent="0.35">
      <c r="A4" s="9" t="s">
        <v>383</v>
      </c>
      <c r="B4" s="22" t="s">
        <v>384</v>
      </c>
      <c r="C4" s="22" t="s">
        <v>14</v>
      </c>
      <c r="D4" s="20">
        <v>0</v>
      </c>
      <c r="E4" s="20">
        <v>1</v>
      </c>
      <c r="F4" s="20">
        <f>D4*E4</f>
        <v>0</v>
      </c>
      <c r="G4" s="20">
        <v>1</v>
      </c>
      <c r="H4" s="20">
        <f t="shared" ref="H4:H6" si="0">F4*G4</f>
        <v>0</v>
      </c>
      <c r="I4" s="43">
        <f t="shared" ref="I4:I6" si="1">H4*300</f>
        <v>0</v>
      </c>
      <c r="J4" s="22" t="s">
        <v>415</v>
      </c>
      <c r="K4" s="14" t="s">
        <v>385</v>
      </c>
      <c r="L4" s="22"/>
      <c r="M4" s="23"/>
    </row>
    <row r="5" spans="1:15" s="13" customFormat="1" ht="86.5" customHeight="1" x14ac:dyDescent="0.35">
      <c r="A5" s="9" t="s">
        <v>386</v>
      </c>
      <c r="B5" s="22" t="s">
        <v>387</v>
      </c>
      <c r="C5" s="22" t="s">
        <v>14</v>
      </c>
      <c r="D5" s="20">
        <v>0</v>
      </c>
      <c r="E5" s="20">
        <v>1</v>
      </c>
      <c r="F5" s="20">
        <f>D5*E5</f>
        <v>0</v>
      </c>
      <c r="G5" s="20">
        <v>1</v>
      </c>
      <c r="H5" s="20">
        <f t="shared" si="0"/>
        <v>0</v>
      </c>
      <c r="I5" s="43">
        <f t="shared" si="1"/>
        <v>0</v>
      </c>
      <c r="J5" s="22" t="s">
        <v>419</v>
      </c>
      <c r="K5" s="14" t="s">
        <v>385</v>
      </c>
      <c r="L5" s="22"/>
      <c r="M5" s="24" t="s">
        <v>69</v>
      </c>
    </row>
    <row r="6" spans="1:15" s="13" customFormat="1" ht="29" x14ac:dyDescent="0.35">
      <c r="A6" s="9" t="s">
        <v>388</v>
      </c>
      <c r="B6" s="22" t="s">
        <v>389</v>
      </c>
      <c r="C6" s="22" t="s">
        <v>14</v>
      </c>
      <c r="D6" s="20">
        <v>0</v>
      </c>
      <c r="E6" s="20">
        <v>1</v>
      </c>
      <c r="F6" s="20">
        <f>D6*E6</f>
        <v>0</v>
      </c>
      <c r="G6" s="20">
        <v>5</v>
      </c>
      <c r="H6" s="20">
        <f t="shared" si="0"/>
        <v>0</v>
      </c>
      <c r="I6" s="43">
        <f t="shared" si="1"/>
        <v>0</v>
      </c>
      <c r="J6" s="22" t="s">
        <v>415</v>
      </c>
      <c r="K6" s="1" t="s">
        <v>385</v>
      </c>
      <c r="L6" s="22"/>
      <c r="M6" s="23"/>
    </row>
    <row r="7" spans="1:15" x14ac:dyDescent="0.35">
      <c r="A7" s="8"/>
      <c r="B7" s="7"/>
      <c r="C7" s="16"/>
      <c r="D7" s="16"/>
      <c r="E7" s="16"/>
      <c r="F7" s="16"/>
      <c r="G7" s="29"/>
      <c r="H7" s="28"/>
      <c r="I7" s="43"/>
      <c r="J7" s="16"/>
      <c r="K7" s="17"/>
      <c r="L7" s="16"/>
      <c r="M7" s="23"/>
    </row>
    <row r="8" spans="1:15" s="37" customFormat="1" x14ac:dyDescent="0.35">
      <c r="A8" s="25" t="s">
        <v>251</v>
      </c>
      <c r="B8" s="32"/>
      <c r="C8" s="33"/>
      <c r="D8" s="33">
        <v>0</v>
      </c>
      <c r="E8" s="33"/>
      <c r="F8" s="38">
        <f>SUM(F3:F6)</f>
        <v>0</v>
      </c>
      <c r="G8" s="34"/>
      <c r="H8" s="38">
        <f>SUM(H3:H7)</f>
        <v>0</v>
      </c>
      <c r="I8" s="44">
        <f>SUM(I3:I7)</f>
        <v>0</v>
      </c>
      <c r="J8" s="33"/>
      <c r="K8" s="35"/>
      <c r="L8" s="33"/>
      <c r="M8" s="36"/>
    </row>
    <row r="11" spans="1:15" ht="18.5" x14ac:dyDescent="0.45">
      <c r="A11" s="10"/>
    </row>
  </sheetData>
  <mergeCells count="1">
    <mergeCell ref="A1:O1"/>
  </mergeCells>
  <dataValidations count="1">
    <dataValidation type="list" allowBlank="1" showInputMessage="1" showErrorMessage="1" sqref="K2:K1048576" xr:uid="{280E38C7-E4B9-4AD1-977F-057CEC6BBFA5}">
      <formula1>"annual, one-time, both annual and one-time, Annual or one-time burden"</formula1>
    </dataValidation>
  </dataValidation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BE5BE-A5AF-4DF1-83E7-0F1AC1BFA39D}">
  <dimension ref="A1:D8"/>
  <sheetViews>
    <sheetView zoomScaleNormal="100" workbookViewId="0">
      <selection sqref="A1:D6"/>
    </sheetView>
  </sheetViews>
  <sheetFormatPr defaultRowHeight="14.5" x14ac:dyDescent="0.35"/>
  <cols>
    <col min="2" max="2" width="29.81640625" customWidth="1"/>
    <col min="3" max="3" width="28.81640625" customWidth="1"/>
    <col min="4" max="4" width="20.1796875" customWidth="1"/>
  </cols>
  <sheetData>
    <row r="1" spans="1:4" x14ac:dyDescent="0.35">
      <c r="A1" s="119" t="s">
        <v>390</v>
      </c>
      <c r="B1" s="119"/>
      <c r="C1" s="119"/>
      <c r="D1" s="119"/>
    </row>
    <row r="2" spans="1:4" x14ac:dyDescent="0.35">
      <c r="A2" s="3" t="s">
        <v>391</v>
      </c>
      <c r="B2" s="3" t="s">
        <v>2</v>
      </c>
      <c r="C2" s="6" t="s">
        <v>392</v>
      </c>
      <c r="D2" s="3" t="s">
        <v>398</v>
      </c>
    </row>
    <row r="3" spans="1:4" x14ac:dyDescent="0.35">
      <c r="A3" s="2">
        <v>1</v>
      </c>
      <c r="B3" s="2" t="s">
        <v>393</v>
      </c>
      <c r="C3" s="30">
        <f>Reporting!H91</f>
        <v>212873</v>
      </c>
      <c r="D3" s="40">
        <f>Reporting!I91</f>
        <v>63861900</v>
      </c>
    </row>
    <row r="4" spans="1:4" x14ac:dyDescent="0.35">
      <c r="A4" s="2">
        <v>2</v>
      </c>
      <c r="B4" s="2" t="s">
        <v>394</v>
      </c>
      <c r="C4" s="30">
        <f>Recordkeeping!F73</f>
        <v>7928</v>
      </c>
      <c r="D4" s="40">
        <f>Recordkeeping!G73</f>
        <v>2378400</v>
      </c>
    </row>
    <row r="5" spans="1:4" x14ac:dyDescent="0.35">
      <c r="A5" s="2">
        <v>3</v>
      </c>
      <c r="B5" s="2" t="s">
        <v>395</v>
      </c>
      <c r="C5" s="30">
        <f>'Third Party Disclosure'!H8</f>
        <v>0</v>
      </c>
      <c r="D5" s="40">
        <f>'Third Party Disclosure'!I8</f>
        <v>0</v>
      </c>
    </row>
    <row r="6" spans="1:4" x14ac:dyDescent="0.35">
      <c r="A6" s="120" t="s">
        <v>396</v>
      </c>
      <c r="B6" s="120"/>
      <c r="C6" s="6">
        <f>SUM(C3:C5)</f>
        <v>220801</v>
      </c>
      <c r="D6" s="41">
        <f>SUM(D3:D5)</f>
        <v>66240300</v>
      </c>
    </row>
    <row r="8" spans="1:4" x14ac:dyDescent="0.35">
      <c r="C8">
        <f>C4*0.0004*300</f>
        <v>951.36000000000013</v>
      </c>
    </row>
  </sheetData>
  <mergeCells count="2">
    <mergeCell ref="A1:D1"/>
    <mergeCell ref="A6:B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9b6adfd-9c5d-4148-937b-682eaa5895dd">
      <UserInfo>
        <DisplayName>Gormsen, Elizabeth</DisplayName>
        <AccountId>13</AccountId>
        <AccountType/>
      </UserInfo>
      <UserInfo>
        <DisplayName>Zulinski, Joanne</DisplayName>
        <AccountId>49</AccountId>
        <AccountType/>
      </UserInfo>
      <UserInfo>
        <DisplayName>Campbell, Andi</DisplayName>
        <AccountId>127</AccountId>
        <AccountType/>
      </UserInfo>
    </SharedWithUsers>
    <Date xmlns="c2549668-3175-44bb-ba4d-73dfdb8be4d2" xsi:nil="true"/>
    <Lead_x0020_Division xmlns="c2549668-3175-44bb-ba4d-73dfdb8be4d2" xsi:nil="true"/>
    <_dlc_DocIdPersistId xmlns="c9b6adfd-9c5d-4148-937b-682eaa5895dd" xsi:nil="true"/>
    <Completed xmlns="c2549668-3175-44bb-ba4d-73dfdb8be4d2">false</Completed>
    <_dlc_DocId xmlns="c9b6adfd-9c5d-4148-937b-682eaa5895dd">PSAHWWDYY62W-2118705730-3168</_dlc_DocId>
    <_dlc_DocIdUrl xmlns="c9b6adfd-9c5d-4148-937b-682eaa5895dd">
      <Url>https://usnrc.sharepoint.com/teams/NMSS-10-CFR-Part-53/_layouts/15/DocIdRedir.aspx?ID=PSAHWWDYY62W-2118705730-3168</Url>
      <Description>PSAHWWDYY62W-2118705730-3168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E950693687EC8F4D94CE409D1304EC60" ma:contentTypeVersion="15" ma:contentTypeDescription="Create a new document." ma:contentTypeScope="" ma:versionID="ca28aef7f65bae85852a71940a0bee67">
  <xsd:schema xmlns:xsd="http://www.w3.org/2001/XMLSchema" xmlns:xs="http://www.w3.org/2001/XMLSchema" xmlns:p="http://schemas.microsoft.com/office/2006/metadata/properties" xmlns:ns2="c9b6adfd-9c5d-4148-937b-682eaa5895dd" xmlns:ns3="c2549668-3175-44bb-ba4d-73dfdb8be4d2" targetNamespace="http://schemas.microsoft.com/office/2006/metadata/properties" ma:root="true" ma:fieldsID="23decb9a52a999849f2ebd0313d4fae6" ns2:_="" ns3:_="">
    <xsd:import namespace="c9b6adfd-9c5d-4148-937b-682eaa5895dd"/>
    <xsd:import namespace="c2549668-3175-44bb-ba4d-73dfdb8be4d2"/>
    <xsd:element name="properties">
      <xsd:complexType>
        <xsd:sequence>
          <xsd:element name="documentManagement">
            <xsd:complexType>
              <xsd:all>
                <xsd:element ref="ns2:_dlc_DocIdUrl" minOccurs="0"/>
                <xsd:element ref="ns3:Date" minOccurs="0"/>
                <xsd:element ref="ns2:_dlc_DocId" minOccurs="0"/>
                <xsd:element ref="ns2:_dlc_DocIdPersistId" minOccurs="0"/>
                <xsd:element ref="ns3:MediaServiceMetadata" minOccurs="0"/>
                <xsd:element ref="ns3:MediaServiceFastMetadata" minOccurs="0"/>
                <xsd:element ref="ns2:SharedWithUsers" minOccurs="0"/>
                <xsd:element ref="ns2:SharedWithDetails" minOccurs="0"/>
                <xsd:element ref="ns3:Completed" minOccurs="0"/>
                <xsd:element ref="ns3:Lead_x0020_Divis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b6adfd-9c5d-4148-937b-682eaa5895dd" elementFormDefault="qualified">
    <xsd:import namespace="http://schemas.microsoft.com/office/2006/documentManagement/types"/>
    <xsd:import namespace="http://schemas.microsoft.com/office/infopath/2007/PartnerControls"/>
    <xsd:element name="_dlc_DocIdUrl" ma:index="2"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8" nillable="true" ma:displayName="Document ID Value" ma:description="The value of the document ID assigned to this item." ma:hidden="true" ma:internalName="_dlc_DocId" ma:readOnly="false">
      <xsd:simpleType>
        <xsd:restriction base="dms:Text"/>
      </xsd:simple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3"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549668-3175-44bb-ba4d-73dfdb8be4d2" elementFormDefault="qualified">
    <xsd:import namespace="http://schemas.microsoft.com/office/2006/documentManagement/types"/>
    <xsd:import namespace="http://schemas.microsoft.com/office/infopath/2007/PartnerControls"/>
    <xsd:element name="Date" ma:index="3" nillable="true" ma:displayName="Date" ma:format="DateOnly" ma:internalName="Date" ma:readOnly="fals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Completed" ma:index="15" nillable="true" ma:displayName="Completed" ma:default="0" ma:description="Mark &quot;Yes&quot; if the file is in its completed/final version - and ready for concurrence" ma:hidden="true" ma:indexed="true" ma:internalName="Completed">
      <xsd:simpleType>
        <xsd:restriction base="dms:Boolean"/>
      </xsd:simpleType>
    </xsd:element>
    <xsd:element name="Lead_x0020_Division" ma:index="16" nillable="true" ma:displayName="Lead Division" ma:description="Who is the lead division" ma:hidden="true" ma:internalName="Lead_x0020_Division" ma:readOnly="false">
      <xsd:simpleType>
        <xsd:restriction base="dms:Text">
          <xsd:maxLength value="2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9D30B5-EBD8-4CE1-9928-A96B3D542227}">
  <ds:schemaRefs>
    <ds:schemaRef ds:uri="http://purl.org/dc/elements/1.1/"/>
    <ds:schemaRef ds:uri="c9b6adfd-9c5d-4148-937b-682eaa5895dd"/>
    <ds:schemaRef ds:uri="c2549668-3175-44bb-ba4d-73dfdb8be4d2"/>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54119EA-DD99-4E4B-9F83-1246F346E450}">
  <ds:schemaRefs>
    <ds:schemaRef ds:uri="http://schemas.microsoft.com/sharepoint/v3/contenttype/forms"/>
  </ds:schemaRefs>
</ds:datastoreItem>
</file>

<file path=customXml/itemProps3.xml><?xml version="1.0" encoding="utf-8"?>
<ds:datastoreItem xmlns:ds="http://schemas.openxmlformats.org/officeDocument/2006/customXml" ds:itemID="{6091E6DE-7A13-4173-BD30-6F4EEB263B96}">
  <ds:schemaRefs>
    <ds:schemaRef ds:uri="http://schemas.microsoft.com/sharepoint/events"/>
  </ds:schemaRefs>
</ds:datastoreItem>
</file>

<file path=customXml/itemProps4.xml><?xml version="1.0" encoding="utf-8"?>
<ds:datastoreItem xmlns:ds="http://schemas.openxmlformats.org/officeDocument/2006/customXml" ds:itemID="{4E508AD5-13DB-4705-90F7-15BA268A53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b6adfd-9c5d-4148-937b-682eaa5895dd"/>
    <ds:schemaRef ds:uri="c2549668-3175-44bb-ba4d-73dfdb8be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 id="{e8d01475-c3b5-436a-a065-5def4c64f52e}" enabled="0" method="" siteId="{e8d01475-c3b5-436a-a065-5def4c64f5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Reporting</vt:lpstr>
      <vt:lpstr>Recordkeeping</vt:lpstr>
      <vt:lpstr>Third Party Disclosure</vt:lpstr>
      <vt:lpstr>TOTAL</vt:lpstr>
      <vt:lpstr>Recordkeeping!Print_Area</vt:lpstr>
      <vt:lpstr>Reporting!Print_Area</vt:lpstr>
      <vt:lpstr>'Third Party Disclosure'!Print_Area</vt:lpstr>
      <vt:lpstr>TOTAL!Print_Area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Zulinski, Joanne</dc:creator>
  <cp:keywords/>
  <dc:description/>
  <cp:lastModifiedBy>Kristen Benney</cp:lastModifiedBy>
  <cp:revision/>
  <dcterms:created xsi:type="dcterms:W3CDTF">2015-06-05T18:17:20Z</dcterms:created>
  <dcterms:modified xsi:type="dcterms:W3CDTF">2024-10-29T15:27:34Z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0x010100E950693687EC8F4D94CE409D1304EC60</vt:lpwstr>
  </property>
  <property fmtid="{D5CDD505-2E9C-101B-9397-08002B2CF9AE}" pid="3" name="_dlc_DocIdItemGuid">
    <vt:lpwstr>17c6b2ca-4c0d-4371-9962-229de71bce16</vt:lpwstr>
  </property>
</Properties>
</file>