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sdagcc.sharepoint.com/sites/rd_ic/Innovation_Center/Regulations/Paperwork Reduction Act/RUS - 0572/Burden/0572-0121 Water and Waste Loan Grant/2024/02 Renewal/04 ROCIS Submittal/"/>
    </mc:Choice>
  </mc:AlternateContent>
  <xr:revisionPtr revIDLastSave="803" documentId="8_{29006CBD-CDBE-47BB-A163-FCFC778AAB68}" xr6:coauthVersionLast="47" xr6:coauthVersionMax="47" xr10:uidLastSave="{0979A257-FC2C-43D1-A68D-4A115B304110}"/>
  <bookViews>
    <workbookView xWindow="-120" yWindow="-120" windowWidth="29040" windowHeight="15720" tabRatio="857" activeTab="5" xr2:uid="{00000000-000D-0000-FFFF-FFFF00000000}"/>
  </bookViews>
  <sheets>
    <sheet name="Summary" sheetId="33" r:id="rId1"/>
    <sheet name="12 BH Collection WWLG" sheetId="4" r:id="rId2"/>
    <sheet name="12 Not Inc in BH WWLG" sheetId="8" r:id="rId3"/>
    <sheet name="12 BH Collection WWPPG" sheetId="12" r:id="rId4"/>
    <sheet name="12 Not Inc in BH WWPPG" sheetId="13" r:id="rId5"/>
    <sheet name="12 BH Collection Colonias" sheetId="14" r:id="rId6"/>
    <sheet name="12 Not Inc in BH Colonias" sheetId="15" r:id="rId7"/>
    <sheet name="12 BH Collection Tribal Lands" sheetId="18" r:id="rId8"/>
    <sheet name="12 Not Inc in BH Tribal Lands" sheetId="19" r:id="rId9"/>
    <sheet name="12 BH Collection ECWAG" sheetId="16" r:id="rId10"/>
    <sheet name="12 Not Inc in BH ECWAG" sheetId="17" r:id="rId11"/>
    <sheet name="12 BH Collection RAVG-Reg" sheetId="23" r:id="rId12"/>
    <sheet name="12 Not Inc in BH RAVG-Reg" sheetId="24" r:id="rId13"/>
    <sheet name="12 BH Collection RAVG PPG" sheetId="25" r:id="rId14"/>
    <sheet name="12 Not Inc in BH RAVG PPG" sheetId="26" r:id="rId15"/>
    <sheet name="12 Est Prof Wage Rate" sheetId="11" r:id="rId16"/>
    <sheet name="14 Ann Cost to Fed Gov Est WWLG" sheetId="10" r:id="rId17"/>
    <sheet name="14 Ann Cost toFedGovEst WWPPG" sheetId="27" r:id="rId18"/>
    <sheet name="14 AnnCost toFedGovEst Colonias" sheetId="28" r:id="rId19"/>
    <sheet name="14 AnnCost toFedGovEst Tribal" sheetId="29" r:id="rId20"/>
    <sheet name="14 AnnCost toFedGovEst ECWAG" sheetId="30" r:id="rId21"/>
    <sheet name="14 AnnCost toFedGovEst RAVGReg" sheetId="31" r:id="rId22"/>
    <sheet name="14 Ann Cost toFedGovEst RAVGPPG" sheetId="32" r:id="rId23"/>
  </sheets>
  <definedNames>
    <definedName name="_xlnm.Print_Area" localSheetId="5">'12 BH Collection Colonias'!$A$13:$K$17</definedName>
    <definedName name="_xlnm.Print_Area" localSheetId="9">'12 BH Collection ECWAG'!$A$13:$K$13</definedName>
    <definedName name="_xlnm.Print_Area" localSheetId="13">'12 BH Collection RAVG PPG'!$A$13:$K$17</definedName>
    <definedName name="_xlnm.Print_Area" localSheetId="11">'12 BH Collection RAVG-Reg'!$A$13:$K$17</definedName>
    <definedName name="_xlnm.Print_Area" localSheetId="7">'12 BH Collection Tribal Lands'!$A$13:$K$17</definedName>
    <definedName name="_xlnm.Print_Area" localSheetId="1">'12 BH Collection WWLG'!$A$12:$K$16</definedName>
    <definedName name="_xlnm.Print_Area" localSheetId="3">'12 BH Collection WWPPG'!$A$13:$K$17</definedName>
    <definedName name="_xlnm.Print_Area" localSheetId="15">'12 Est Prof Wage Rate'!$A$1:$J$35</definedName>
    <definedName name="_xlnm.Print_Area" localSheetId="6">'12 Not Inc in BH Colonias'!#REF!</definedName>
    <definedName name="_xlnm.Print_Area" localSheetId="10">'12 Not Inc in BH ECWAG'!#REF!</definedName>
    <definedName name="_xlnm.Print_Area" localSheetId="14">'12 Not Inc in BH RAVG PPG'!#REF!</definedName>
    <definedName name="_xlnm.Print_Area" localSheetId="12">'12 Not Inc in BH RAVG-Reg'!#REF!</definedName>
    <definedName name="_xlnm.Print_Area" localSheetId="8">'12 Not Inc in BH Tribal Lands'!#REF!</definedName>
    <definedName name="_xlnm.Print_Area" localSheetId="2">'12 Not Inc in BH WWLG'!#REF!</definedName>
    <definedName name="_xlnm.Print_Area" localSheetId="4">'12 Not Inc in BH WWPPG'!#REF!</definedName>
    <definedName name="_xlnm.Print_Area" localSheetId="16">'14 Ann Cost to Fed Gov Est WWLG'!$A$22:$K$40</definedName>
    <definedName name="_xlnm.Print_Area" localSheetId="22">'14 Ann Cost toFedGovEst RAVGPPG'!$A$23:$K$38</definedName>
    <definedName name="_xlnm.Print_Area" localSheetId="17">'14 Ann Cost toFedGovEst WWPPG'!$A$23:$K$38</definedName>
    <definedName name="_xlnm.Print_Area" localSheetId="18">'14 AnnCost toFedGovEst Colonias'!$A$23:$K$41</definedName>
    <definedName name="_xlnm.Print_Area" localSheetId="20">'14 AnnCost toFedGovEst ECWAG'!$A$23:$K$34</definedName>
    <definedName name="_xlnm.Print_Area" localSheetId="21">'14 AnnCost toFedGovEst RAVGReg'!$A$23:$K$41</definedName>
    <definedName name="_xlnm.Print_Area" localSheetId="19">'14 AnnCost toFedGovEst Tribal'!$A$23:$K$41</definedName>
    <definedName name="_xlnm.Print_Titles" localSheetId="5">'12 BH Collection Colonias'!$1:$12</definedName>
    <definedName name="_xlnm.Print_Titles" localSheetId="9">'12 BH Collection ECWAG'!$1:$12</definedName>
    <definedName name="_xlnm.Print_Titles" localSheetId="13">'12 BH Collection RAVG PPG'!$1:$12</definedName>
    <definedName name="_xlnm.Print_Titles" localSheetId="11">'12 BH Collection RAVG-Reg'!$1:$12</definedName>
    <definedName name="_xlnm.Print_Titles" localSheetId="7">'12 BH Collection Tribal Lands'!$1:$12</definedName>
    <definedName name="_xlnm.Print_Titles" localSheetId="1">'12 BH Collection WWLG'!$1:$11</definedName>
    <definedName name="_xlnm.Print_Titles" localSheetId="3">'12 BH Collection WWPPG'!$1:$12</definedName>
    <definedName name="_xlnm.Print_Titles" localSheetId="15">'12 Est Prof Wage Rate'!$1:$35</definedName>
    <definedName name="_xlnm.Print_Titles" localSheetId="6">'12 Not Inc in BH Colonias'!$1:$12</definedName>
    <definedName name="_xlnm.Print_Titles" localSheetId="10">'12 Not Inc in BH ECWAG'!$1:$12</definedName>
    <definedName name="_xlnm.Print_Titles" localSheetId="14">'12 Not Inc in BH RAVG PPG'!$1:$12</definedName>
    <definedName name="_xlnm.Print_Titles" localSheetId="12">'12 Not Inc in BH RAVG-Reg'!$1:$12</definedName>
    <definedName name="_xlnm.Print_Titles" localSheetId="8">'12 Not Inc in BH Tribal Lands'!$1:$12</definedName>
    <definedName name="_xlnm.Print_Titles" localSheetId="2">'12 Not Inc in BH WWLG'!$1:$11</definedName>
    <definedName name="_xlnm.Print_Titles" localSheetId="4">'12 Not Inc in BH WWPPG'!$1:$12</definedName>
    <definedName name="_xlnm.Print_Titles" localSheetId="16">'14 Ann Cost to Fed Gov Est WWLG'!$1:$21</definedName>
    <definedName name="_xlnm.Print_Titles" localSheetId="22">'14 Ann Cost toFedGovEst RAVGPPG'!$1:$22</definedName>
    <definedName name="_xlnm.Print_Titles" localSheetId="17">'14 Ann Cost toFedGovEst WWPPG'!$1:$22</definedName>
    <definedName name="_xlnm.Print_Titles" localSheetId="18">'14 AnnCost toFedGovEst Colonias'!$1:$22</definedName>
    <definedName name="_xlnm.Print_Titles" localSheetId="20">'14 AnnCost toFedGovEst ECWAG'!$1:$22</definedName>
    <definedName name="_xlnm.Print_Titles" localSheetId="21">'14 AnnCost toFedGovEst RAVGReg'!$1:$22</definedName>
    <definedName name="_xlnm.Print_Titles" localSheetId="19">'14 AnnCost toFedGovEst Tribal'!$1:$22</definedName>
    <definedName name="Z_15C0669A_31B7_4E8C_B264_C157DFCC7314_.wvu.PrintArea" localSheetId="5" hidden="1">'12 BH Collection Colonias'!$A$1:$K$17</definedName>
    <definedName name="Z_15C0669A_31B7_4E8C_B264_C157DFCC7314_.wvu.PrintArea" localSheetId="9" hidden="1">'12 BH Collection ECWAG'!$A$1:$K$13</definedName>
    <definedName name="Z_15C0669A_31B7_4E8C_B264_C157DFCC7314_.wvu.PrintArea" localSheetId="13" hidden="1">'12 BH Collection RAVG PPG'!$A$1:$K$17</definedName>
    <definedName name="Z_15C0669A_31B7_4E8C_B264_C157DFCC7314_.wvu.PrintArea" localSheetId="11" hidden="1">'12 BH Collection RAVG-Reg'!$A$1:$K$17</definedName>
    <definedName name="Z_15C0669A_31B7_4E8C_B264_C157DFCC7314_.wvu.PrintArea" localSheetId="7" hidden="1">'12 BH Collection Tribal Lands'!$A$1:$K$17</definedName>
    <definedName name="Z_15C0669A_31B7_4E8C_B264_C157DFCC7314_.wvu.PrintArea" localSheetId="1" hidden="1">'12 BH Collection WWLG'!$A$1:$K$16</definedName>
    <definedName name="Z_15C0669A_31B7_4E8C_B264_C157DFCC7314_.wvu.PrintArea" localSheetId="3" hidden="1">'12 BH Collection WWPPG'!$A$1:$K$17</definedName>
    <definedName name="Z_15C0669A_31B7_4E8C_B264_C157DFCC7314_.wvu.PrintArea" localSheetId="15" hidden="1">'12 Est Prof Wage Rate'!$A$1:$L$35</definedName>
    <definedName name="Z_15C0669A_31B7_4E8C_B264_C157DFCC7314_.wvu.PrintArea" localSheetId="6" hidden="1">'12 Not Inc in BH Colonias'!$A$1:$K$12</definedName>
    <definedName name="Z_15C0669A_31B7_4E8C_B264_C157DFCC7314_.wvu.PrintArea" localSheetId="10" hidden="1">'12 Not Inc in BH ECWAG'!$A$1:$K$12</definedName>
    <definedName name="Z_15C0669A_31B7_4E8C_B264_C157DFCC7314_.wvu.PrintArea" localSheetId="14" hidden="1">'12 Not Inc in BH RAVG PPG'!$A$1:$K$12</definedName>
    <definedName name="Z_15C0669A_31B7_4E8C_B264_C157DFCC7314_.wvu.PrintArea" localSheetId="12" hidden="1">'12 Not Inc in BH RAVG-Reg'!$A$1:$K$12</definedName>
    <definedName name="Z_15C0669A_31B7_4E8C_B264_C157DFCC7314_.wvu.PrintArea" localSheetId="8" hidden="1">'12 Not Inc in BH Tribal Lands'!$A$1:$K$12</definedName>
    <definedName name="Z_15C0669A_31B7_4E8C_B264_C157DFCC7314_.wvu.PrintArea" localSheetId="2" hidden="1">'12 Not Inc in BH WWLG'!$A$1:$K$11</definedName>
    <definedName name="Z_15C0669A_31B7_4E8C_B264_C157DFCC7314_.wvu.PrintArea" localSheetId="4" hidden="1">'12 Not Inc in BH WWPPG'!$A$1:$K$12</definedName>
    <definedName name="Z_15C0669A_31B7_4E8C_B264_C157DFCC7314_.wvu.PrintTitles" localSheetId="5" hidden="1">'12 BH Collection Colonias'!$1:$12</definedName>
    <definedName name="Z_15C0669A_31B7_4E8C_B264_C157DFCC7314_.wvu.PrintTitles" localSheetId="9" hidden="1">'12 BH Collection ECWAG'!$1:$12</definedName>
    <definedName name="Z_15C0669A_31B7_4E8C_B264_C157DFCC7314_.wvu.PrintTitles" localSheetId="13" hidden="1">'12 BH Collection RAVG PPG'!$1:$12</definedName>
    <definedName name="Z_15C0669A_31B7_4E8C_B264_C157DFCC7314_.wvu.PrintTitles" localSheetId="11" hidden="1">'12 BH Collection RAVG-Reg'!$1:$12</definedName>
    <definedName name="Z_15C0669A_31B7_4E8C_B264_C157DFCC7314_.wvu.PrintTitles" localSheetId="7" hidden="1">'12 BH Collection Tribal Lands'!$1:$12</definedName>
    <definedName name="Z_15C0669A_31B7_4E8C_B264_C157DFCC7314_.wvu.PrintTitles" localSheetId="1" hidden="1">'12 BH Collection WWLG'!$1:$11</definedName>
    <definedName name="Z_15C0669A_31B7_4E8C_B264_C157DFCC7314_.wvu.PrintTitles" localSheetId="3" hidden="1">'12 BH Collection WWPPG'!$1:$12</definedName>
    <definedName name="Z_15C0669A_31B7_4E8C_B264_C157DFCC7314_.wvu.PrintTitles" localSheetId="15" hidden="1">'12 Est Prof Wage Rate'!$1:$35</definedName>
    <definedName name="Z_15C0669A_31B7_4E8C_B264_C157DFCC7314_.wvu.PrintTitles" localSheetId="6" hidden="1">'12 Not Inc in BH Colonias'!$1:$12</definedName>
    <definedName name="Z_15C0669A_31B7_4E8C_B264_C157DFCC7314_.wvu.PrintTitles" localSheetId="10" hidden="1">'12 Not Inc in BH ECWAG'!$1:$12</definedName>
    <definedName name="Z_15C0669A_31B7_4E8C_B264_C157DFCC7314_.wvu.PrintTitles" localSheetId="14" hidden="1">'12 Not Inc in BH RAVG PPG'!$1:$12</definedName>
    <definedName name="Z_15C0669A_31B7_4E8C_B264_C157DFCC7314_.wvu.PrintTitles" localSheetId="12" hidden="1">'12 Not Inc in BH RAVG-Reg'!$1:$12</definedName>
    <definedName name="Z_15C0669A_31B7_4E8C_B264_C157DFCC7314_.wvu.PrintTitles" localSheetId="8" hidden="1">'12 Not Inc in BH Tribal Lands'!$1:$12</definedName>
    <definedName name="Z_15C0669A_31B7_4E8C_B264_C157DFCC7314_.wvu.PrintTitles" localSheetId="2" hidden="1">'12 Not Inc in BH WWLG'!$1:$11</definedName>
    <definedName name="Z_15C0669A_31B7_4E8C_B264_C157DFCC7314_.wvu.PrintTitles" localSheetId="4" hidden="1">'12 Not Inc in BH WWPPG'!$1:$12</definedName>
    <definedName name="Z_37AA95CC_33E3_448E_A246_6D7C1E55B132_.wvu.PrintArea" localSheetId="5" hidden="1">'12 BH Collection Colonias'!$A$1:$K$17</definedName>
    <definedName name="Z_37AA95CC_33E3_448E_A246_6D7C1E55B132_.wvu.PrintArea" localSheetId="9" hidden="1">'12 BH Collection ECWAG'!$A$1:$K$13</definedName>
    <definedName name="Z_37AA95CC_33E3_448E_A246_6D7C1E55B132_.wvu.PrintArea" localSheetId="13" hidden="1">'12 BH Collection RAVG PPG'!$A$1:$K$17</definedName>
    <definedName name="Z_37AA95CC_33E3_448E_A246_6D7C1E55B132_.wvu.PrintArea" localSheetId="11" hidden="1">'12 BH Collection RAVG-Reg'!$A$1:$K$17</definedName>
    <definedName name="Z_37AA95CC_33E3_448E_A246_6D7C1E55B132_.wvu.PrintArea" localSheetId="7" hidden="1">'12 BH Collection Tribal Lands'!$A$1:$K$17</definedName>
    <definedName name="Z_37AA95CC_33E3_448E_A246_6D7C1E55B132_.wvu.PrintArea" localSheetId="1" hidden="1">'12 BH Collection WWLG'!$A$1:$K$16</definedName>
    <definedName name="Z_37AA95CC_33E3_448E_A246_6D7C1E55B132_.wvu.PrintArea" localSheetId="3" hidden="1">'12 BH Collection WWPPG'!$A$1:$K$17</definedName>
    <definedName name="Z_37AA95CC_33E3_448E_A246_6D7C1E55B132_.wvu.PrintArea" localSheetId="15" hidden="1">'12 Est Prof Wage Rate'!$A$1:$L$35</definedName>
    <definedName name="Z_37AA95CC_33E3_448E_A246_6D7C1E55B132_.wvu.PrintArea" localSheetId="6" hidden="1">'12 Not Inc in BH Colonias'!$A$1:$K$12</definedName>
    <definedName name="Z_37AA95CC_33E3_448E_A246_6D7C1E55B132_.wvu.PrintArea" localSheetId="10" hidden="1">'12 Not Inc in BH ECWAG'!$A$1:$K$12</definedName>
    <definedName name="Z_37AA95CC_33E3_448E_A246_6D7C1E55B132_.wvu.PrintArea" localSheetId="14" hidden="1">'12 Not Inc in BH RAVG PPG'!$A$1:$K$12</definedName>
    <definedName name="Z_37AA95CC_33E3_448E_A246_6D7C1E55B132_.wvu.PrintArea" localSheetId="12" hidden="1">'12 Not Inc in BH RAVG-Reg'!$A$1:$K$12</definedName>
    <definedName name="Z_37AA95CC_33E3_448E_A246_6D7C1E55B132_.wvu.PrintArea" localSheetId="8" hidden="1">'12 Not Inc in BH Tribal Lands'!$A$1:$K$12</definedName>
    <definedName name="Z_37AA95CC_33E3_448E_A246_6D7C1E55B132_.wvu.PrintArea" localSheetId="2" hidden="1">'12 Not Inc in BH WWLG'!$A$1:$K$11</definedName>
    <definedName name="Z_37AA95CC_33E3_448E_A246_6D7C1E55B132_.wvu.PrintArea" localSheetId="4" hidden="1">'12 Not Inc in BH WWPPG'!$A$1:$K$12</definedName>
    <definedName name="Z_50551261_C85F_41F5_AFE5_A65BD7C7846A_.wvu.PrintArea" localSheetId="5" hidden="1">'12 BH Collection Colonias'!$A$1:$K$17</definedName>
    <definedName name="Z_50551261_C85F_41F5_AFE5_A65BD7C7846A_.wvu.PrintArea" localSheetId="9" hidden="1">'12 BH Collection ECWAG'!$A$1:$K$13</definedName>
    <definedName name="Z_50551261_C85F_41F5_AFE5_A65BD7C7846A_.wvu.PrintArea" localSheetId="13" hidden="1">'12 BH Collection RAVG PPG'!$A$1:$K$17</definedName>
    <definedName name="Z_50551261_C85F_41F5_AFE5_A65BD7C7846A_.wvu.PrintArea" localSheetId="11" hidden="1">'12 BH Collection RAVG-Reg'!$A$1:$K$17</definedName>
    <definedName name="Z_50551261_C85F_41F5_AFE5_A65BD7C7846A_.wvu.PrintArea" localSheetId="7" hidden="1">'12 BH Collection Tribal Lands'!$A$1:$K$17</definedName>
    <definedName name="Z_50551261_C85F_41F5_AFE5_A65BD7C7846A_.wvu.PrintArea" localSheetId="1" hidden="1">'12 BH Collection WWLG'!$A$1:$K$16</definedName>
    <definedName name="Z_50551261_C85F_41F5_AFE5_A65BD7C7846A_.wvu.PrintArea" localSheetId="3" hidden="1">'12 BH Collection WWPPG'!$A$1:$K$17</definedName>
    <definedName name="Z_50551261_C85F_41F5_AFE5_A65BD7C7846A_.wvu.PrintArea" localSheetId="15" hidden="1">'12 Est Prof Wage Rate'!$A$1:$L$35</definedName>
    <definedName name="Z_50551261_C85F_41F5_AFE5_A65BD7C7846A_.wvu.PrintArea" localSheetId="6" hidden="1">'12 Not Inc in BH Colonias'!$A$1:$K$12</definedName>
    <definedName name="Z_50551261_C85F_41F5_AFE5_A65BD7C7846A_.wvu.PrintArea" localSheetId="10" hidden="1">'12 Not Inc in BH ECWAG'!$A$1:$K$12</definedName>
    <definedName name="Z_50551261_C85F_41F5_AFE5_A65BD7C7846A_.wvu.PrintArea" localSheetId="14" hidden="1">'12 Not Inc in BH RAVG PPG'!$A$1:$K$12</definedName>
    <definedName name="Z_50551261_C85F_41F5_AFE5_A65BD7C7846A_.wvu.PrintArea" localSheetId="12" hidden="1">'12 Not Inc in BH RAVG-Reg'!$A$1:$K$12</definedName>
    <definedName name="Z_50551261_C85F_41F5_AFE5_A65BD7C7846A_.wvu.PrintArea" localSheetId="8" hidden="1">'12 Not Inc in BH Tribal Lands'!$A$1:$K$12</definedName>
    <definedName name="Z_50551261_C85F_41F5_AFE5_A65BD7C7846A_.wvu.PrintArea" localSheetId="2" hidden="1">'12 Not Inc in BH WWLG'!$A$1:$K$11</definedName>
    <definedName name="Z_50551261_C85F_41F5_AFE5_A65BD7C7846A_.wvu.PrintArea" localSheetId="4" hidden="1">'12 Not Inc in BH WWPPG'!$A$1:$K$12</definedName>
    <definedName name="Z_50551261_C85F_41F5_AFE5_A65BD7C7846A_.wvu.PrintTitles" localSheetId="5" hidden="1">'12 BH Collection Colonias'!$1:$12</definedName>
    <definedName name="Z_50551261_C85F_41F5_AFE5_A65BD7C7846A_.wvu.PrintTitles" localSheetId="9" hidden="1">'12 BH Collection ECWAG'!$1:$12</definedName>
    <definedName name="Z_50551261_C85F_41F5_AFE5_A65BD7C7846A_.wvu.PrintTitles" localSheetId="13" hidden="1">'12 BH Collection RAVG PPG'!$1:$12</definedName>
    <definedName name="Z_50551261_C85F_41F5_AFE5_A65BD7C7846A_.wvu.PrintTitles" localSheetId="11" hidden="1">'12 BH Collection RAVG-Reg'!$1:$12</definedName>
    <definedName name="Z_50551261_C85F_41F5_AFE5_A65BD7C7846A_.wvu.PrintTitles" localSheetId="7" hidden="1">'12 BH Collection Tribal Lands'!$1:$12</definedName>
    <definedName name="Z_50551261_C85F_41F5_AFE5_A65BD7C7846A_.wvu.PrintTitles" localSheetId="1" hidden="1">'12 BH Collection WWLG'!$1:$11</definedName>
    <definedName name="Z_50551261_C85F_41F5_AFE5_A65BD7C7846A_.wvu.PrintTitles" localSheetId="3" hidden="1">'12 BH Collection WWPPG'!$1:$12</definedName>
    <definedName name="Z_50551261_C85F_41F5_AFE5_A65BD7C7846A_.wvu.PrintTitles" localSheetId="15" hidden="1">'12 Est Prof Wage Rate'!$1:$35</definedName>
    <definedName name="Z_50551261_C85F_41F5_AFE5_A65BD7C7846A_.wvu.PrintTitles" localSheetId="6" hidden="1">'12 Not Inc in BH Colonias'!$1:$12</definedName>
    <definedName name="Z_50551261_C85F_41F5_AFE5_A65BD7C7846A_.wvu.PrintTitles" localSheetId="10" hidden="1">'12 Not Inc in BH ECWAG'!$1:$12</definedName>
    <definedName name="Z_50551261_C85F_41F5_AFE5_A65BD7C7846A_.wvu.PrintTitles" localSheetId="14" hidden="1">'12 Not Inc in BH RAVG PPG'!$1:$12</definedName>
    <definedName name="Z_50551261_C85F_41F5_AFE5_A65BD7C7846A_.wvu.PrintTitles" localSheetId="12" hidden="1">'12 Not Inc in BH RAVG-Reg'!$1:$12</definedName>
    <definedName name="Z_50551261_C85F_41F5_AFE5_A65BD7C7846A_.wvu.PrintTitles" localSheetId="8" hidden="1">'12 Not Inc in BH Tribal Lands'!$1:$12</definedName>
    <definedName name="Z_50551261_C85F_41F5_AFE5_A65BD7C7846A_.wvu.PrintTitles" localSheetId="2" hidden="1">'12 Not Inc in BH WWLG'!$1:$11</definedName>
    <definedName name="Z_50551261_C85F_41F5_AFE5_A65BD7C7846A_.wvu.PrintTitles" localSheetId="4" hidden="1">'12 Not Inc in BH WWPPG'!$1:$12</definedName>
    <definedName name="Z_6AFC65E8_BA66_4C26_93D4_B10CF5B31ABD_.wvu.PrintArea" localSheetId="5" hidden="1">'12 BH Collection Colonias'!$A$1:$K$17</definedName>
    <definedName name="Z_6AFC65E8_BA66_4C26_93D4_B10CF5B31ABD_.wvu.PrintArea" localSheetId="9" hidden="1">'12 BH Collection ECWAG'!$A$1:$K$13</definedName>
    <definedName name="Z_6AFC65E8_BA66_4C26_93D4_B10CF5B31ABD_.wvu.PrintArea" localSheetId="13" hidden="1">'12 BH Collection RAVG PPG'!$A$1:$K$17</definedName>
    <definedName name="Z_6AFC65E8_BA66_4C26_93D4_B10CF5B31ABD_.wvu.PrintArea" localSheetId="11" hidden="1">'12 BH Collection RAVG-Reg'!$A$1:$K$17</definedName>
    <definedName name="Z_6AFC65E8_BA66_4C26_93D4_B10CF5B31ABD_.wvu.PrintArea" localSheetId="7" hidden="1">'12 BH Collection Tribal Lands'!$A$1:$K$17</definedName>
    <definedName name="Z_6AFC65E8_BA66_4C26_93D4_B10CF5B31ABD_.wvu.PrintArea" localSheetId="1" hidden="1">'12 BH Collection WWLG'!$A$1:$K$16</definedName>
    <definedName name="Z_6AFC65E8_BA66_4C26_93D4_B10CF5B31ABD_.wvu.PrintArea" localSheetId="3" hidden="1">'12 BH Collection WWPPG'!$A$1:$K$17</definedName>
    <definedName name="Z_6AFC65E8_BA66_4C26_93D4_B10CF5B31ABD_.wvu.PrintArea" localSheetId="15" hidden="1">'12 Est Prof Wage Rate'!$A$1:$L$35</definedName>
    <definedName name="Z_6AFC65E8_BA66_4C26_93D4_B10CF5B31ABD_.wvu.PrintArea" localSheetId="6" hidden="1">'12 Not Inc in BH Colonias'!$A$1:$K$12</definedName>
    <definedName name="Z_6AFC65E8_BA66_4C26_93D4_B10CF5B31ABD_.wvu.PrintArea" localSheetId="10" hidden="1">'12 Not Inc in BH ECWAG'!$A$1:$K$12</definedName>
    <definedName name="Z_6AFC65E8_BA66_4C26_93D4_B10CF5B31ABD_.wvu.PrintArea" localSheetId="14" hidden="1">'12 Not Inc in BH RAVG PPG'!$A$1:$K$12</definedName>
    <definedName name="Z_6AFC65E8_BA66_4C26_93D4_B10CF5B31ABD_.wvu.PrintArea" localSheetId="12" hidden="1">'12 Not Inc in BH RAVG-Reg'!$A$1:$K$12</definedName>
    <definedName name="Z_6AFC65E8_BA66_4C26_93D4_B10CF5B31ABD_.wvu.PrintArea" localSheetId="8" hidden="1">'12 Not Inc in BH Tribal Lands'!$A$1:$K$12</definedName>
    <definedName name="Z_6AFC65E8_BA66_4C26_93D4_B10CF5B31ABD_.wvu.PrintArea" localSheetId="2" hidden="1">'12 Not Inc in BH WWLG'!$A$1:$K$11</definedName>
    <definedName name="Z_6AFC65E8_BA66_4C26_93D4_B10CF5B31ABD_.wvu.PrintArea" localSheetId="4" hidden="1">'12 Not Inc in BH WWPPG'!$A$1:$K$12</definedName>
    <definedName name="Z_6AFC65E8_BA66_4C26_93D4_B10CF5B31ABD_.wvu.PrintTitles" localSheetId="5" hidden="1">'12 BH Collection Colonias'!$1:$12</definedName>
    <definedName name="Z_6AFC65E8_BA66_4C26_93D4_B10CF5B31ABD_.wvu.PrintTitles" localSheetId="9" hidden="1">'12 BH Collection ECWAG'!$1:$12</definedName>
    <definedName name="Z_6AFC65E8_BA66_4C26_93D4_B10CF5B31ABD_.wvu.PrintTitles" localSheetId="13" hidden="1">'12 BH Collection RAVG PPG'!$1:$12</definedName>
    <definedName name="Z_6AFC65E8_BA66_4C26_93D4_B10CF5B31ABD_.wvu.PrintTitles" localSheetId="11" hidden="1">'12 BH Collection RAVG-Reg'!$1:$12</definedName>
    <definedName name="Z_6AFC65E8_BA66_4C26_93D4_B10CF5B31ABD_.wvu.PrintTitles" localSheetId="7" hidden="1">'12 BH Collection Tribal Lands'!$1:$12</definedName>
    <definedName name="Z_6AFC65E8_BA66_4C26_93D4_B10CF5B31ABD_.wvu.PrintTitles" localSheetId="1" hidden="1">'12 BH Collection WWLG'!$1:$11</definedName>
    <definedName name="Z_6AFC65E8_BA66_4C26_93D4_B10CF5B31ABD_.wvu.PrintTitles" localSheetId="3" hidden="1">'12 BH Collection WWPPG'!$1:$12</definedName>
    <definedName name="Z_6AFC65E8_BA66_4C26_93D4_B10CF5B31ABD_.wvu.PrintTitles" localSheetId="15" hidden="1">'12 Est Prof Wage Rate'!$1:$35</definedName>
    <definedName name="Z_6AFC65E8_BA66_4C26_93D4_B10CF5B31ABD_.wvu.PrintTitles" localSheetId="6" hidden="1">'12 Not Inc in BH Colonias'!$1:$12</definedName>
    <definedName name="Z_6AFC65E8_BA66_4C26_93D4_B10CF5B31ABD_.wvu.PrintTitles" localSheetId="10" hidden="1">'12 Not Inc in BH ECWAG'!$1:$12</definedName>
    <definedName name="Z_6AFC65E8_BA66_4C26_93D4_B10CF5B31ABD_.wvu.PrintTitles" localSheetId="14" hidden="1">'12 Not Inc in BH RAVG PPG'!$1:$12</definedName>
    <definedName name="Z_6AFC65E8_BA66_4C26_93D4_B10CF5B31ABD_.wvu.PrintTitles" localSheetId="12" hidden="1">'12 Not Inc in BH RAVG-Reg'!$1:$12</definedName>
    <definedName name="Z_6AFC65E8_BA66_4C26_93D4_B10CF5B31ABD_.wvu.PrintTitles" localSheetId="8" hidden="1">'12 Not Inc in BH Tribal Lands'!$1:$12</definedName>
    <definedName name="Z_6AFC65E8_BA66_4C26_93D4_B10CF5B31ABD_.wvu.PrintTitles" localSheetId="2" hidden="1">'12 Not Inc in BH WWLG'!$1:$11</definedName>
    <definedName name="Z_6AFC65E8_BA66_4C26_93D4_B10CF5B31ABD_.wvu.PrintTitles" localSheetId="4" hidden="1">'12 Not Inc in BH WWPPG'!$1:$12</definedName>
    <definedName name="Z_6AFC65E8_BA66_4C26_93D4_B10CF5B31ABD_.wvu.Rows" localSheetId="5" hidden="1">'12 BH Collection Colonias'!#REF!</definedName>
    <definedName name="Z_6AFC65E8_BA66_4C26_93D4_B10CF5B31ABD_.wvu.Rows" localSheetId="9" hidden="1">'12 BH Collection ECWAG'!#REF!</definedName>
    <definedName name="Z_6AFC65E8_BA66_4C26_93D4_B10CF5B31ABD_.wvu.Rows" localSheetId="13" hidden="1">'12 BH Collection RAVG PPG'!#REF!</definedName>
    <definedName name="Z_6AFC65E8_BA66_4C26_93D4_B10CF5B31ABD_.wvu.Rows" localSheetId="11" hidden="1">'12 BH Collection RAVG-Reg'!#REF!</definedName>
    <definedName name="Z_6AFC65E8_BA66_4C26_93D4_B10CF5B31ABD_.wvu.Rows" localSheetId="7" hidden="1">'12 BH Collection Tribal Lands'!#REF!</definedName>
    <definedName name="Z_6AFC65E8_BA66_4C26_93D4_B10CF5B31ABD_.wvu.Rows" localSheetId="1" hidden="1">'12 BH Collection WWLG'!#REF!</definedName>
    <definedName name="Z_6AFC65E8_BA66_4C26_93D4_B10CF5B31ABD_.wvu.Rows" localSheetId="3" hidden="1">'12 BH Collection WWPPG'!#REF!</definedName>
    <definedName name="Z_6AFC65E8_BA66_4C26_93D4_B10CF5B31ABD_.wvu.Rows" localSheetId="15" hidden="1">'12 Est Prof Wage Rate'!#REF!</definedName>
    <definedName name="Z_6AFC65E8_BA66_4C26_93D4_B10CF5B31ABD_.wvu.Rows" localSheetId="6" hidden="1">'12 Not Inc in BH Colonias'!#REF!</definedName>
    <definedName name="Z_6AFC65E8_BA66_4C26_93D4_B10CF5B31ABD_.wvu.Rows" localSheetId="10" hidden="1">'12 Not Inc in BH ECWAG'!#REF!</definedName>
    <definedName name="Z_6AFC65E8_BA66_4C26_93D4_B10CF5B31ABD_.wvu.Rows" localSheetId="14" hidden="1">'12 Not Inc in BH RAVG PPG'!#REF!</definedName>
    <definedName name="Z_6AFC65E8_BA66_4C26_93D4_B10CF5B31ABD_.wvu.Rows" localSheetId="12" hidden="1">'12 Not Inc in BH RAVG-Reg'!#REF!</definedName>
    <definedName name="Z_6AFC65E8_BA66_4C26_93D4_B10CF5B31ABD_.wvu.Rows" localSheetId="8" hidden="1">'12 Not Inc in BH Tribal Lands'!#REF!</definedName>
    <definedName name="Z_6AFC65E8_BA66_4C26_93D4_B10CF5B31ABD_.wvu.Rows" localSheetId="2" hidden="1">'12 Not Inc in BH WWLG'!#REF!</definedName>
    <definedName name="Z_6AFC65E8_BA66_4C26_93D4_B10CF5B31ABD_.wvu.Rows" localSheetId="4" hidden="1">'12 Not Inc in BH WWPPG'!#REF!</definedName>
    <definedName name="Z_6D408708_B60D_4677_A8AE_FDB2202DA023_.wvu.PrintArea" localSheetId="5" hidden="1">'12 BH Collection Colonias'!$A$1:$K$17</definedName>
    <definedName name="Z_6D408708_B60D_4677_A8AE_FDB2202DA023_.wvu.PrintArea" localSheetId="9" hidden="1">'12 BH Collection ECWAG'!$A$1:$K$13</definedName>
    <definedName name="Z_6D408708_B60D_4677_A8AE_FDB2202DA023_.wvu.PrintArea" localSheetId="13" hidden="1">'12 BH Collection RAVG PPG'!$A$1:$K$17</definedName>
    <definedName name="Z_6D408708_B60D_4677_A8AE_FDB2202DA023_.wvu.PrintArea" localSheetId="11" hidden="1">'12 BH Collection RAVG-Reg'!$A$1:$K$17</definedName>
    <definedName name="Z_6D408708_B60D_4677_A8AE_FDB2202DA023_.wvu.PrintArea" localSheetId="7" hidden="1">'12 BH Collection Tribal Lands'!$A$1:$K$17</definedName>
    <definedName name="Z_6D408708_B60D_4677_A8AE_FDB2202DA023_.wvu.PrintArea" localSheetId="1" hidden="1">'12 BH Collection WWLG'!$A$1:$K$16</definedName>
    <definedName name="Z_6D408708_B60D_4677_A8AE_FDB2202DA023_.wvu.PrintArea" localSheetId="3" hidden="1">'12 BH Collection WWPPG'!$A$1:$K$17</definedName>
    <definedName name="Z_6D408708_B60D_4677_A8AE_FDB2202DA023_.wvu.PrintArea" localSheetId="15" hidden="1">'12 Est Prof Wage Rate'!$A$1:$L$35</definedName>
    <definedName name="Z_6D408708_B60D_4677_A8AE_FDB2202DA023_.wvu.PrintArea" localSheetId="6" hidden="1">'12 Not Inc in BH Colonias'!$A$1:$K$12</definedName>
    <definedName name="Z_6D408708_B60D_4677_A8AE_FDB2202DA023_.wvu.PrintArea" localSheetId="10" hidden="1">'12 Not Inc in BH ECWAG'!$A$1:$K$12</definedName>
    <definedName name="Z_6D408708_B60D_4677_A8AE_FDB2202DA023_.wvu.PrintArea" localSheetId="14" hidden="1">'12 Not Inc in BH RAVG PPG'!$A$1:$K$12</definedName>
    <definedName name="Z_6D408708_B60D_4677_A8AE_FDB2202DA023_.wvu.PrintArea" localSheetId="12" hidden="1">'12 Not Inc in BH RAVG-Reg'!$A$1:$K$12</definedName>
    <definedName name="Z_6D408708_B60D_4677_A8AE_FDB2202DA023_.wvu.PrintArea" localSheetId="8" hidden="1">'12 Not Inc in BH Tribal Lands'!$A$1:$K$12</definedName>
    <definedName name="Z_6D408708_B60D_4677_A8AE_FDB2202DA023_.wvu.PrintArea" localSheetId="2" hidden="1">'12 Not Inc in BH WWLG'!$A$1:$K$11</definedName>
    <definedName name="Z_6D408708_B60D_4677_A8AE_FDB2202DA023_.wvu.PrintArea" localSheetId="4" hidden="1">'12 Not Inc in BH WWPPG'!$A$1:$K$12</definedName>
    <definedName name="Z_6D408708_B60D_4677_A8AE_FDB2202DA023_.wvu.PrintTitles" localSheetId="5" hidden="1">'12 BH Collection Colonias'!$1:$12</definedName>
    <definedName name="Z_6D408708_B60D_4677_A8AE_FDB2202DA023_.wvu.PrintTitles" localSheetId="9" hidden="1">'12 BH Collection ECWAG'!$1:$12</definedName>
    <definedName name="Z_6D408708_B60D_4677_A8AE_FDB2202DA023_.wvu.PrintTitles" localSheetId="13" hidden="1">'12 BH Collection RAVG PPG'!$1:$12</definedName>
    <definedName name="Z_6D408708_B60D_4677_A8AE_FDB2202DA023_.wvu.PrintTitles" localSheetId="11" hidden="1">'12 BH Collection RAVG-Reg'!$1:$12</definedName>
    <definedName name="Z_6D408708_B60D_4677_A8AE_FDB2202DA023_.wvu.PrintTitles" localSheetId="7" hidden="1">'12 BH Collection Tribal Lands'!$1:$12</definedName>
    <definedName name="Z_6D408708_B60D_4677_A8AE_FDB2202DA023_.wvu.PrintTitles" localSheetId="1" hidden="1">'12 BH Collection WWLG'!$1:$11</definedName>
    <definedName name="Z_6D408708_B60D_4677_A8AE_FDB2202DA023_.wvu.PrintTitles" localSheetId="3" hidden="1">'12 BH Collection WWPPG'!$1:$12</definedName>
    <definedName name="Z_6D408708_B60D_4677_A8AE_FDB2202DA023_.wvu.PrintTitles" localSheetId="15" hidden="1">'12 Est Prof Wage Rate'!$1:$35</definedName>
    <definedName name="Z_6D408708_B60D_4677_A8AE_FDB2202DA023_.wvu.PrintTitles" localSheetId="6" hidden="1">'12 Not Inc in BH Colonias'!$1:$12</definedName>
    <definedName name="Z_6D408708_B60D_4677_A8AE_FDB2202DA023_.wvu.PrintTitles" localSheetId="10" hidden="1">'12 Not Inc in BH ECWAG'!$1:$12</definedName>
    <definedName name="Z_6D408708_B60D_4677_A8AE_FDB2202DA023_.wvu.PrintTitles" localSheetId="14" hidden="1">'12 Not Inc in BH RAVG PPG'!$1:$12</definedName>
    <definedName name="Z_6D408708_B60D_4677_A8AE_FDB2202DA023_.wvu.PrintTitles" localSheetId="12" hidden="1">'12 Not Inc in BH RAVG-Reg'!$1:$12</definedName>
    <definedName name="Z_6D408708_B60D_4677_A8AE_FDB2202DA023_.wvu.PrintTitles" localSheetId="8" hidden="1">'12 Not Inc in BH Tribal Lands'!$1:$12</definedName>
    <definedName name="Z_6D408708_B60D_4677_A8AE_FDB2202DA023_.wvu.PrintTitles" localSheetId="2" hidden="1">'12 Not Inc in BH WWLG'!$1:$11</definedName>
    <definedName name="Z_6D408708_B60D_4677_A8AE_FDB2202DA023_.wvu.PrintTitles" localSheetId="4" hidden="1">'12 Not Inc in BH WWPPG'!$1:$12</definedName>
    <definedName name="Z_6D408708_B60D_4677_A8AE_FDB2202DA023_.wvu.Rows" localSheetId="5" hidden="1">'12 BH Collection Colonias'!#REF!</definedName>
    <definedName name="Z_6D408708_B60D_4677_A8AE_FDB2202DA023_.wvu.Rows" localSheetId="9" hidden="1">'12 BH Collection ECWAG'!#REF!</definedName>
    <definedName name="Z_6D408708_B60D_4677_A8AE_FDB2202DA023_.wvu.Rows" localSheetId="13" hidden="1">'12 BH Collection RAVG PPG'!#REF!</definedName>
    <definedName name="Z_6D408708_B60D_4677_A8AE_FDB2202DA023_.wvu.Rows" localSheetId="11" hidden="1">'12 BH Collection RAVG-Reg'!#REF!</definedName>
    <definedName name="Z_6D408708_B60D_4677_A8AE_FDB2202DA023_.wvu.Rows" localSheetId="7" hidden="1">'12 BH Collection Tribal Lands'!#REF!</definedName>
    <definedName name="Z_6D408708_B60D_4677_A8AE_FDB2202DA023_.wvu.Rows" localSheetId="1" hidden="1">'12 BH Collection WWLG'!#REF!</definedName>
    <definedName name="Z_6D408708_B60D_4677_A8AE_FDB2202DA023_.wvu.Rows" localSheetId="3" hidden="1">'12 BH Collection WWPPG'!#REF!</definedName>
    <definedName name="Z_6D408708_B60D_4677_A8AE_FDB2202DA023_.wvu.Rows" localSheetId="15" hidden="1">'12 Est Prof Wage Rate'!#REF!</definedName>
    <definedName name="Z_6D408708_B60D_4677_A8AE_FDB2202DA023_.wvu.Rows" localSheetId="6" hidden="1">'12 Not Inc in BH Colonias'!#REF!</definedName>
    <definedName name="Z_6D408708_B60D_4677_A8AE_FDB2202DA023_.wvu.Rows" localSheetId="10" hidden="1">'12 Not Inc in BH ECWAG'!#REF!</definedName>
    <definedName name="Z_6D408708_B60D_4677_A8AE_FDB2202DA023_.wvu.Rows" localSheetId="14" hidden="1">'12 Not Inc in BH RAVG PPG'!#REF!</definedName>
    <definedName name="Z_6D408708_B60D_4677_A8AE_FDB2202DA023_.wvu.Rows" localSheetId="12" hidden="1">'12 Not Inc in BH RAVG-Reg'!#REF!</definedName>
    <definedName name="Z_6D408708_B60D_4677_A8AE_FDB2202DA023_.wvu.Rows" localSheetId="8" hidden="1">'12 Not Inc in BH Tribal Lands'!#REF!</definedName>
    <definedName name="Z_6D408708_B60D_4677_A8AE_FDB2202DA023_.wvu.Rows" localSheetId="2" hidden="1">'12 Not Inc in BH WWLG'!#REF!</definedName>
    <definedName name="Z_6D408708_B60D_4677_A8AE_FDB2202DA023_.wvu.Rows" localSheetId="4" hidden="1">'12 Not Inc in BH WWPPG'!#REF!</definedName>
    <definedName name="Z_6D91BC3E_AAD1_45FF_B665_9358F89A956A_.wvu.PrintArea" localSheetId="5" hidden="1">'12 BH Collection Colonias'!$A$1:$K$17</definedName>
    <definedName name="Z_6D91BC3E_AAD1_45FF_B665_9358F89A956A_.wvu.PrintArea" localSheetId="9" hidden="1">'12 BH Collection ECWAG'!$A$1:$K$13</definedName>
    <definedName name="Z_6D91BC3E_AAD1_45FF_B665_9358F89A956A_.wvu.PrintArea" localSheetId="13" hidden="1">'12 BH Collection RAVG PPG'!$A$1:$K$17</definedName>
    <definedName name="Z_6D91BC3E_AAD1_45FF_B665_9358F89A956A_.wvu.PrintArea" localSheetId="11" hidden="1">'12 BH Collection RAVG-Reg'!$A$1:$K$17</definedName>
    <definedName name="Z_6D91BC3E_AAD1_45FF_B665_9358F89A956A_.wvu.PrintArea" localSheetId="7" hidden="1">'12 BH Collection Tribal Lands'!$A$1:$K$17</definedName>
    <definedName name="Z_6D91BC3E_AAD1_45FF_B665_9358F89A956A_.wvu.PrintArea" localSheetId="1" hidden="1">'12 BH Collection WWLG'!$A$1:$K$16</definedName>
    <definedName name="Z_6D91BC3E_AAD1_45FF_B665_9358F89A956A_.wvu.PrintArea" localSheetId="3" hidden="1">'12 BH Collection WWPPG'!$A$1:$K$17</definedName>
    <definedName name="Z_6D91BC3E_AAD1_45FF_B665_9358F89A956A_.wvu.PrintArea" localSheetId="15" hidden="1">'12 Est Prof Wage Rate'!$A$1:$L$35</definedName>
    <definedName name="Z_6D91BC3E_AAD1_45FF_B665_9358F89A956A_.wvu.PrintArea" localSheetId="6" hidden="1">'12 Not Inc in BH Colonias'!$A$1:$K$12</definedName>
    <definedName name="Z_6D91BC3E_AAD1_45FF_B665_9358F89A956A_.wvu.PrintArea" localSheetId="10" hidden="1">'12 Not Inc in BH ECWAG'!$A$1:$K$12</definedName>
    <definedName name="Z_6D91BC3E_AAD1_45FF_B665_9358F89A956A_.wvu.PrintArea" localSheetId="14" hidden="1">'12 Not Inc in BH RAVG PPG'!$A$1:$K$12</definedName>
    <definedName name="Z_6D91BC3E_AAD1_45FF_B665_9358F89A956A_.wvu.PrintArea" localSheetId="12" hidden="1">'12 Not Inc in BH RAVG-Reg'!$A$1:$K$12</definedName>
    <definedName name="Z_6D91BC3E_AAD1_45FF_B665_9358F89A956A_.wvu.PrintArea" localSheetId="8" hidden="1">'12 Not Inc in BH Tribal Lands'!$A$1:$K$12</definedName>
    <definedName name="Z_6D91BC3E_AAD1_45FF_B665_9358F89A956A_.wvu.PrintArea" localSheetId="2" hidden="1">'12 Not Inc in BH WWLG'!$A$1:$K$11</definedName>
    <definedName name="Z_6D91BC3E_AAD1_45FF_B665_9358F89A956A_.wvu.PrintArea" localSheetId="4" hidden="1">'12 Not Inc in BH WWPPG'!$A$1:$K$12</definedName>
    <definedName name="Z_6D91BC3E_AAD1_45FF_B665_9358F89A956A_.wvu.PrintTitles" localSheetId="5" hidden="1">'12 BH Collection Colonias'!$1:$12</definedName>
    <definedName name="Z_6D91BC3E_AAD1_45FF_B665_9358F89A956A_.wvu.PrintTitles" localSheetId="9" hidden="1">'12 BH Collection ECWAG'!$1:$12</definedName>
    <definedName name="Z_6D91BC3E_AAD1_45FF_B665_9358F89A956A_.wvu.PrintTitles" localSheetId="13" hidden="1">'12 BH Collection RAVG PPG'!$1:$12</definedName>
    <definedName name="Z_6D91BC3E_AAD1_45FF_B665_9358F89A956A_.wvu.PrintTitles" localSheetId="11" hidden="1">'12 BH Collection RAVG-Reg'!$1:$12</definedName>
    <definedName name="Z_6D91BC3E_AAD1_45FF_B665_9358F89A956A_.wvu.PrintTitles" localSheetId="7" hidden="1">'12 BH Collection Tribal Lands'!$1:$12</definedName>
    <definedName name="Z_6D91BC3E_AAD1_45FF_B665_9358F89A956A_.wvu.PrintTitles" localSheetId="1" hidden="1">'12 BH Collection WWLG'!$1:$11</definedName>
    <definedName name="Z_6D91BC3E_AAD1_45FF_B665_9358F89A956A_.wvu.PrintTitles" localSheetId="3" hidden="1">'12 BH Collection WWPPG'!$1:$12</definedName>
    <definedName name="Z_6D91BC3E_AAD1_45FF_B665_9358F89A956A_.wvu.PrintTitles" localSheetId="15" hidden="1">'12 Est Prof Wage Rate'!$1:$35</definedName>
    <definedName name="Z_6D91BC3E_AAD1_45FF_B665_9358F89A956A_.wvu.PrintTitles" localSheetId="6" hidden="1">'12 Not Inc in BH Colonias'!$1:$12</definedName>
    <definedName name="Z_6D91BC3E_AAD1_45FF_B665_9358F89A956A_.wvu.PrintTitles" localSheetId="10" hidden="1">'12 Not Inc in BH ECWAG'!$1:$12</definedName>
    <definedName name="Z_6D91BC3E_AAD1_45FF_B665_9358F89A956A_.wvu.PrintTitles" localSheetId="14" hidden="1">'12 Not Inc in BH RAVG PPG'!$1:$12</definedName>
    <definedName name="Z_6D91BC3E_AAD1_45FF_B665_9358F89A956A_.wvu.PrintTitles" localSheetId="12" hidden="1">'12 Not Inc in BH RAVG-Reg'!$1:$12</definedName>
    <definedName name="Z_6D91BC3E_AAD1_45FF_B665_9358F89A956A_.wvu.PrintTitles" localSheetId="8" hidden="1">'12 Not Inc in BH Tribal Lands'!$1:$12</definedName>
    <definedName name="Z_6D91BC3E_AAD1_45FF_B665_9358F89A956A_.wvu.PrintTitles" localSheetId="2" hidden="1">'12 Not Inc in BH WWLG'!$1:$11</definedName>
    <definedName name="Z_6D91BC3E_AAD1_45FF_B665_9358F89A956A_.wvu.PrintTitles" localSheetId="4" hidden="1">'12 Not Inc in BH WWPPG'!$1:$12</definedName>
    <definedName name="Z_6D91BC3E_AAD1_45FF_B665_9358F89A956A_.wvu.Rows" localSheetId="5" hidden="1">'12 BH Collection Colonias'!#REF!</definedName>
    <definedName name="Z_6D91BC3E_AAD1_45FF_B665_9358F89A956A_.wvu.Rows" localSheetId="9" hidden="1">'12 BH Collection ECWAG'!#REF!</definedName>
    <definedName name="Z_6D91BC3E_AAD1_45FF_B665_9358F89A956A_.wvu.Rows" localSheetId="13" hidden="1">'12 BH Collection RAVG PPG'!#REF!</definedName>
    <definedName name="Z_6D91BC3E_AAD1_45FF_B665_9358F89A956A_.wvu.Rows" localSheetId="11" hidden="1">'12 BH Collection RAVG-Reg'!#REF!</definedName>
    <definedName name="Z_6D91BC3E_AAD1_45FF_B665_9358F89A956A_.wvu.Rows" localSheetId="7" hidden="1">'12 BH Collection Tribal Lands'!#REF!</definedName>
    <definedName name="Z_6D91BC3E_AAD1_45FF_B665_9358F89A956A_.wvu.Rows" localSheetId="1" hidden="1">'12 BH Collection WWLG'!#REF!</definedName>
    <definedName name="Z_6D91BC3E_AAD1_45FF_B665_9358F89A956A_.wvu.Rows" localSheetId="3" hidden="1">'12 BH Collection WWPPG'!#REF!</definedName>
    <definedName name="Z_6D91BC3E_AAD1_45FF_B665_9358F89A956A_.wvu.Rows" localSheetId="15" hidden="1">'12 Est Prof Wage Rate'!#REF!</definedName>
    <definedName name="Z_6D91BC3E_AAD1_45FF_B665_9358F89A956A_.wvu.Rows" localSheetId="6" hidden="1">'12 Not Inc in BH Colonias'!#REF!</definedName>
    <definedName name="Z_6D91BC3E_AAD1_45FF_B665_9358F89A956A_.wvu.Rows" localSheetId="10" hidden="1">'12 Not Inc in BH ECWAG'!#REF!</definedName>
    <definedName name="Z_6D91BC3E_AAD1_45FF_B665_9358F89A956A_.wvu.Rows" localSheetId="14" hidden="1">'12 Not Inc in BH RAVG PPG'!#REF!</definedName>
    <definedName name="Z_6D91BC3E_AAD1_45FF_B665_9358F89A956A_.wvu.Rows" localSheetId="12" hidden="1">'12 Not Inc in BH RAVG-Reg'!#REF!</definedName>
    <definedName name="Z_6D91BC3E_AAD1_45FF_B665_9358F89A956A_.wvu.Rows" localSheetId="8" hidden="1">'12 Not Inc in BH Tribal Lands'!#REF!</definedName>
    <definedName name="Z_6D91BC3E_AAD1_45FF_B665_9358F89A956A_.wvu.Rows" localSheetId="2" hidden="1">'12 Not Inc in BH WWLG'!#REF!</definedName>
    <definedName name="Z_6D91BC3E_AAD1_45FF_B665_9358F89A956A_.wvu.Rows" localSheetId="4" hidden="1">'12 Not Inc in BH WWPPG'!#REF!</definedName>
    <definedName name="Z_824B90F9_415C_4796_9E3D_A1CDA185FF5F_.wvu.PrintArea" localSheetId="5" hidden="1">'12 BH Collection Colonias'!$A$1:$K$17</definedName>
    <definedName name="Z_824B90F9_415C_4796_9E3D_A1CDA185FF5F_.wvu.PrintArea" localSheetId="9" hidden="1">'12 BH Collection ECWAG'!$A$1:$K$13</definedName>
    <definedName name="Z_824B90F9_415C_4796_9E3D_A1CDA185FF5F_.wvu.PrintArea" localSheetId="13" hidden="1">'12 BH Collection RAVG PPG'!$A$1:$K$17</definedName>
    <definedName name="Z_824B90F9_415C_4796_9E3D_A1CDA185FF5F_.wvu.PrintArea" localSheetId="11" hidden="1">'12 BH Collection RAVG-Reg'!$A$1:$K$17</definedName>
    <definedName name="Z_824B90F9_415C_4796_9E3D_A1CDA185FF5F_.wvu.PrintArea" localSheetId="7" hidden="1">'12 BH Collection Tribal Lands'!$A$1:$K$17</definedName>
    <definedName name="Z_824B90F9_415C_4796_9E3D_A1CDA185FF5F_.wvu.PrintArea" localSheetId="1" hidden="1">'12 BH Collection WWLG'!$A$1:$K$16</definedName>
    <definedName name="Z_824B90F9_415C_4796_9E3D_A1CDA185FF5F_.wvu.PrintArea" localSheetId="3" hidden="1">'12 BH Collection WWPPG'!$A$1:$K$17</definedName>
    <definedName name="Z_824B90F9_415C_4796_9E3D_A1CDA185FF5F_.wvu.PrintArea" localSheetId="15" hidden="1">'12 Est Prof Wage Rate'!$A$1:$L$35</definedName>
    <definedName name="Z_824B90F9_415C_4796_9E3D_A1CDA185FF5F_.wvu.PrintArea" localSheetId="6" hidden="1">'12 Not Inc in BH Colonias'!$A$1:$K$12</definedName>
    <definedName name="Z_824B90F9_415C_4796_9E3D_A1CDA185FF5F_.wvu.PrintArea" localSheetId="10" hidden="1">'12 Not Inc in BH ECWAG'!$A$1:$K$12</definedName>
    <definedName name="Z_824B90F9_415C_4796_9E3D_A1CDA185FF5F_.wvu.PrintArea" localSheetId="14" hidden="1">'12 Not Inc in BH RAVG PPG'!$A$1:$K$12</definedName>
    <definedName name="Z_824B90F9_415C_4796_9E3D_A1CDA185FF5F_.wvu.PrintArea" localSheetId="12" hidden="1">'12 Not Inc in BH RAVG-Reg'!$A$1:$K$12</definedName>
    <definedName name="Z_824B90F9_415C_4796_9E3D_A1CDA185FF5F_.wvu.PrintArea" localSheetId="8" hidden="1">'12 Not Inc in BH Tribal Lands'!$A$1:$K$12</definedName>
    <definedName name="Z_824B90F9_415C_4796_9E3D_A1CDA185FF5F_.wvu.PrintArea" localSheetId="2" hidden="1">'12 Not Inc in BH WWLG'!$A$1:$K$11</definedName>
    <definedName name="Z_824B90F9_415C_4796_9E3D_A1CDA185FF5F_.wvu.PrintArea" localSheetId="4" hidden="1">'12 Not Inc in BH WWPPG'!$A$1:$K$12</definedName>
    <definedName name="Z_824B90F9_415C_4796_9E3D_A1CDA185FF5F_.wvu.PrintTitles" localSheetId="5" hidden="1">'12 BH Collection Colonias'!$1:$12</definedName>
    <definedName name="Z_824B90F9_415C_4796_9E3D_A1CDA185FF5F_.wvu.PrintTitles" localSheetId="9" hidden="1">'12 BH Collection ECWAG'!$1:$12</definedName>
    <definedName name="Z_824B90F9_415C_4796_9E3D_A1CDA185FF5F_.wvu.PrintTitles" localSheetId="13" hidden="1">'12 BH Collection RAVG PPG'!$1:$12</definedName>
    <definedName name="Z_824B90F9_415C_4796_9E3D_A1CDA185FF5F_.wvu.PrintTitles" localSheetId="11" hidden="1">'12 BH Collection RAVG-Reg'!$1:$12</definedName>
    <definedName name="Z_824B90F9_415C_4796_9E3D_A1CDA185FF5F_.wvu.PrintTitles" localSheetId="7" hidden="1">'12 BH Collection Tribal Lands'!$1:$12</definedName>
    <definedName name="Z_824B90F9_415C_4796_9E3D_A1CDA185FF5F_.wvu.PrintTitles" localSheetId="1" hidden="1">'12 BH Collection WWLG'!$1:$11</definedName>
    <definedName name="Z_824B90F9_415C_4796_9E3D_A1CDA185FF5F_.wvu.PrintTitles" localSheetId="3" hidden="1">'12 BH Collection WWPPG'!$1:$12</definedName>
    <definedName name="Z_824B90F9_415C_4796_9E3D_A1CDA185FF5F_.wvu.PrintTitles" localSheetId="15" hidden="1">'12 Est Prof Wage Rate'!$1:$35</definedName>
    <definedName name="Z_824B90F9_415C_4796_9E3D_A1CDA185FF5F_.wvu.PrintTitles" localSheetId="6" hidden="1">'12 Not Inc in BH Colonias'!$1:$12</definedName>
    <definedName name="Z_824B90F9_415C_4796_9E3D_A1CDA185FF5F_.wvu.PrintTitles" localSheetId="10" hidden="1">'12 Not Inc in BH ECWAG'!$1:$12</definedName>
    <definedName name="Z_824B90F9_415C_4796_9E3D_A1CDA185FF5F_.wvu.PrintTitles" localSheetId="14" hidden="1">'12 Not Inc in BH RAVG PPG'!$1:$12</definedName>
    <definedName name="Z_824B90F9_415C_4796_9E3D_A1CDA185FF5F_.wvu.PrintTitles" localSheetId="12" hidden="1">'12 Not Inc in BH RAVG-Reg'!$1:$12</definedName>
    <definedName name="Z_824B90F9_415C_4796_9E3D_A1CDA185FF5F_.wvu.PrintTitles" localSheetId="8" hidden="1">'12 Not Inc in BH Tribal Lands'!$1:$12</definedName>
    <definedName name="Z_824B90F9_415C_4796_9E3D_A1CDA185FF5F_.wvu.PrintTitles" localSheetId="2" hidden="1">'12 Not Inc in BH WWLG'!$1:$11</definedName>
    <definedName name="Z_824B90F9_415C_4796_9E3D_A1CDA185FF5F_.wvu.PrintTitles" localSheetId="4" hidden="1">'12 Not Inc in BH WWPPG'!$1:$12</definedName>
    <definedName name="Z_824B90F9_415C_4796_9E3D_A1CDA185FF5F_.wvu.Rows" localSheetId="5" hidden="1">'12 BH Collection Colonias'!#REF!</definedName>
    <definedName name="Z_824B90F9_415C_4796_9E3D_A1CDA185FF5F_.wvu.Rows" localSheetId="9" hidden="1">'12 BH Collection ECWAG'!#REF!</definedName>
    <definedName name="Z_824B90F9_415C_4796_9E3D_A1CDA185FF5F_.wvu.Rows" localSheetId="13" hidden="1">'12 BH Collection RAVG PPG'!#REF!</definedName>
    <definedName name="Z_824B90F9_415C_4796_9E3D_A1CDA185FF5F_.wvu.Rows" localSheetId="11" hidden="1">'12 BH Collection RAVG-Reg'!#REF!</definedName>
    <definedName name="Z_824B90F9_415C_4796_9E3D_A1CDA185FF5F_.wvu.Rows" localSheetId="7" hidden="1">'12 BH Collection Tribal Lands'!#REF!</definedName>
    <definedName name="Z_824B90F9_415C_4796_9E3D_A1CDA185FF5F_.wvu.Rows" localSheetId="1" hidden="1">'12 BH Collection WWLG'!#REF!</definedName>
    <definedName name="Z_824B90F9_415C_4796_9E3D_A1CDA185FF5F_.wvu.Rows" localSheetId="3" hidden="1">'12 BH Collection WWPPG'!#REF!</definedName>
    <definedName name="Z_824B90F9_415C_4796_9E3D_A1CDA185FF5F_.wvu.Rows" localSheetId="15" hidden="1">'12 Est Prof Wage Rate'!#REF!</definedName>
    <definedName name="Z_824B90F9_415C_4796_9E3D_A1CDA185FF5F_.wvu.Rows" localSheetId="6" hidden="1">'12 Not Inc in BH Colonias'!#REF!</definedName>
    <definedName name="Z_824B90F9_415C_4796_9E3D_A1CDA185FF5F_.wvu.Rows" localSheetId="10" hidden="1">'12 Not Inc in BH ECWAG'!#REF!</definedName>
    <definedName name="Z_824B90F9_415C_4796_9E3D_A1CDA185FF5F_.wvu.Rows" localSheetId="14" hidden="1">'12 Not Inc in BH RAVG PPG'!#REF!</definedName>
    <definedName name="Z_824B90F9_415C_4796_9E3D_A1CDA185FF5F_.wvu.Rows" localSheetId="12" hidden="1">'12 Not Inc in BH RAVG-Reg'!#REF!</definedName>
    <definedName name="Z_824B90F9_415C_4796_9E3D_A1CDA185FF5F_.wvu.Rows" localSheetId="8" hidden="1">'12 Not Inc in BH Tribal Lands'!#REF!</definedName>
    <definedName name="Z_824B90F9_415C_4796_9E3D_A1CDA185FF5F_.wvu.Rows" localSheetId="2" hidden="1">'12 Not Inc in BH WWLG'!#REF!</definedName>
    <definedName name="Z_824B90F9_415C_4796_9E3D_A1CDA185FF5F_.wvu.Rows" localSheetId="4" hidden="1">'12 Not Inc in BH WWPPG'!#REF!</definedName>
    <definedName name="Z_9C915AD1_207C_4784_8563_74210CE5FEE1_.wvu.PrintArea" localSheetId="5" hidden="1">'12 BH Collection Colonias'!$A$1:$K$17</definedName>
    <definedName name="Z_9C915AD1_207C_4784_8563_74210CE5FEE1_.wvu.PrintArea" localSheetId="9" hidden="1">'12 BH Collection ECWAG'!$A$1:$K$13</definedName>
    <definedName name="Z_9C915AD1_207C_4784_8563_74210CE5FEE1_.wvu.PrintArea" localSheetId="13" hidden="1">'12 BH Collection RAVG PPG'!$A$1:$K$17</definedName>
    <definedName name="Z_9C915AD1_207C_4784_8563_74210CE5FEE1_.wvu.PrintArea" localSheetId="11" hidden="1">'12 BH Collection RAVG-Reg'!$A$1:$K$17</definedName>
    <definedName name="Z_9C915AD1_207C_4784_8563_74210CE5FEE1_.wvu.PrintArea" localSheetId="7" hidden="1">'12 BH Collection Tribal Lands'!$A$1:$K$17</definedName>
    <definedName name="Z_9C915AD1_207C_4784_8563_74210CE5FEE1_.wvu.PrintArea" localSheetId="1" hidden="1">'12 BH Collection WWLG'!$A$1:$K$16</definedName>
    <definedName name="Z_9C915AD1_207C_4784_8563_74210CE5FEE1_.wvu.PrintArea" localSheetId="3" hidden="1">'12 BH Collection WWPPG'!$A$1:$K$17</definedName>
    <definedName name="Z_9C915AD1_207C_4784_8563_74210CE5FEE1_.wvu.PrintArea" localSheetId="15" hidden="1">'12 Est Prof Wage Rate'!$A$1:$L$35</definedName>
    <definedName name="Z_9C915AD1_207C_4784_8563_74210CE5FEE1_.wvu.PrintArea" localSheetId="6" hidden="1">'12 Not Inc in BH Colonias'!$A$1:$K$12</definedName>
    <definedName name="Z_9C915AD1_207C_4784_8563_74210CE5FEE1_.wvu.PrintArea" localSheetId="10" hidden="1">'12 Not Inc in BH ECWAG'!$A$1:$K$12</definedName>
    <definedName name="Z_9C915AD1_207C_4784_8563_74210CE5FEE1_.wvu.PrintArea" localSheetId="14" hidden="1">'12 Not Inc in BH RAVG PPG'!$A$1:$K$12</definedName>
    <definedName name="Z_9C915AD1_207C_4784_8563_74210CE5FEE1_.wvu.PrintArea" localSheetId="12" hidden="1">'12 Not Inc in BH RAVG-Reg'!$A$1:$K$12</definedName>
    <definedName name="Z_9C915AD1_207C_4784_8563_74210CE5FEE1_.wvu.PrintArea" localSheetId="8" hidden="1">'12 Not Inc in BH Tribal Lands'!$A$1:$K$12</definedName>
    <definedName name="Z_9C915AD1_207C_4784_8563_74210CE5FEE1_.wvu.PrintArea" localSheetId="2" hidden="1">'12 Not Inc in BH WWLG'!$A$1:$K$11</definedName>
    <definedName name="Z_9C915AD1_207C_4784_8563_74210CE5FEE1_.wvu.PrintArea" localSheetId="4" hidden="1">'12 Not Inc in BH WWPPG'!$A$1:$K$12</definedName>
    <definedName name="Z_9C915AD1_207C_4784_8563_74210CE5FEE1_.wvu.PrintTitles" localSheetId="5" hidden="1">'12 BH Collection Colonias'!$1:$12</definedName>
    <definedName name="Z_9C915AD1_207C_4784_8563_74210CE5FEE1_.wvu.PrintTitles" localSheetId="9" hidden="1">'12 BH Collection ECWAG'!$1:$12</definedName>
    <definedName name="Z_9C915AD1_207C_4784_8563_74210CE5FEE1_.wvu.PrintTitles" localSheetId="13" hidden="1">'12 BH Collection RAVG PPG'!$1:$12</definedName>
    <definedName name="Z_9C915AD1_207C_4784_8563_74210CE5FEE1_.wvu.PrintTitles" localSheetId="11" hidden="1">'12 BH Collection RAVG-Reg'!$1:$12</definedName>
    <definedName name="Z_9C915AD1_207C_4784_8563_74210CE5FEE1_.wvu.PrintTitles" localSheetId="7" hidden="1">'12 BH Collection Tribal Lands'!$1:$12</definedName>
    <definedName name="Z_9C915AD1_207C_4784_8563_74210CE5FEE1_.wvu.PrintTitles" localSheetId="1" hidden="1">'12 BH Collection WWLG'!$1:$11</definedName>
    <definedName name="Z_9C915AD1_207C_4784_8563_74210CE5FEE1_.wvu.PrintTitles" localSheetId="3" hidden="1">'12 BH Collection WWPPG'!$1:$12</definedName>
    <definedName name="Z_9C915AD1_207C_4784_8563_74210CE5FEE1_.wvu.PrintTitles" localSheetId="15" hidden="1">'12 Est Prof Wage Rate'!$1:$35</definedName>
    <definedName name="Z_9C915AD1_207C_4784_8563_74210CE5FEE1_.wvu.PrintTitles" localSheetId="6" hidden="1">'12 Not Inc in BH Colonias'!$1:$12</definedName>
    <definedName name="Z_9C915AD1_207C_4784_8563_74210CE5FEE1_.wvu.PrintTitles" localSheetId="10" hidden="1">'12 Not Inc in BH ECWAG'!$1:$12</definedName>
    <definedName name="Z_9C915AD1_207C_4784_8563_74210CE5FEE1_.wvu.PrintTitles" localSheetId="14" hidden="1">'12 Not Inc in BH RAVG PPG'!$1:$12</definedName>
    <definedName name="Z_9C915AD1_207C_4784_8563_74210CE5FEE1_.wvu.PrintTitles" localSheetId="12" hidden="1">'12 Not Inc in BH RAVG-Reg'!$1:$12</definedName>
    <definedName name="Z_9C915AD1_207C_4784_8563_74210CE5FEE1_.wvu.PrintTitles" localSheetId="8" hidden="1">'12 Not Inc in BH Tribal Lands'!$1:$12</definedName>
    <definedName name="Z_9C915AD1_207C_4784_8563_74210CE5FEE1_.wvu.PrintTitles" localSheetId="2" hidden="1">'12 Not Inc in BH WWLG'!$1:$11</definedName>
    <definedName name="Z_9C915AD1_207C_4784_8563_74210CE5FEE1_.wvu.PrintTitles" localSheetId="4" hidden="1">'12 Not Inc in BH WWPPG'!$1:$12</definedName>
    <definedName name="Z_9C915AD1_207C_4784_8563_74210CE5FEE1_.wvu.Rows" localSheetId="5" hidden="1">'12 BH Collection Colonias'!#REF!</definedName>
    <definedName name="Z_9C915AD1_207C_4784_8563_74210CE5FEE1_.wvu.Rows" localSheetId="9" hidden="1">'12 BH Collection ECWAG'!#REF!</definedName>
    <definedName name="Z_9C915AD1_207C_4784_8563_74210CE5FEE1_.wvu.Rows" localSheetId="13" hidden="1">'12 BH Collection RAVG PPG'!#REF!</definedName>
    <definedName name="Z_9C915AD1_207C_4784_8563_74210CE5FEE1_.wvu.Rows" localSheetId="11" hidden="1">'12 BH Collection RAVG-Reg'!#REF!</definedName>
    <definedName name="Z_9C915AD1_207C_4784_8563_74210CE5FEE1_.wvu.Rows" localSheetId="7" hidden="1">'12 BH Collection Tribal Lands'!#REF!</definedName>
    <definedName name="Z_9C915AD1_207C_4784_8563_74210CE5FEE1_.wvu.Rows" localSheetId="1" hidden="1">'12 BH Collection WWLG'!#REF!</definedName>
    <definedName name="Z_9C915AD1_207C_4784_8563_74210CE5FEE1_.wvu.Rows" localSheetId="3" hidden="1">'12 BH Collection WWPPG'!#REF!</definedName>
    <definedName name="Z_9C915AD1_207C_4784_8563_74210CE5FEE1_.wvu.Rows" localSheetId="15" hidden="1">'12 Est Prof Wage Rate'!#REF!</definedName>
    <definedName name="Z_9C915AD1_207C_4784_8563_74210CE5FEE1_.wvu.Rows" localSheetId="6" hidden="1">'12 Not Inc in BH Colonias'!#REF!</definedName>
    <definedName name="Z_9C915AD1_207C_4784_8563_74210CE5FEE1_.wvu.Rows" localSheetId="10" hidden="1">'12 Not Inc in BH ECWAG'!#REF!</definedName>
    <definedName name="Z_9C915AD1_207C_4784_8563_74210CE5FEE1_.wvu.Rows" localSheetId="14" hidden="1">'12 Not Inc in BH RAVG PPG'!#REF!</definedName>
    <definedName name="Z_9C915AD1_207C_4784_8563_74210CE5FEE1_.wvu.Rows" localSheetId="12" hidden="1">'12 Not Inc in BH RAVG-Reg'!#REF!</definedName>
    <definedName name="Z_9C915AD1_207C_4784_8563_74210CE5FEE1_.wvu.Rows" localSheetId="8" hidden="1">'12 Not Inc in BH Tribal Lands'!#REF!</definedName>
    <definedName name="Z_9C915AD1_207C_4784_8563_74210CE5FEE1_.wvu.Rows" localSheetId="2" hidden="1">'12 Not Inc in BH WWLG'!#REF!</definedName>
    <definedName name="Z_9C915AD1_207C_4784_8563_74210CE5FEE1_.wvu.Rows" localSheetId="4" hidden="1">'12 Not Inc in BH WWPPG'!#REF!</definedName>
    <definedName name="Z_B1FFA0E4_DD65_453A_A78C_020A45C50C30_.wvu.PrintArea" localSheetId="5" hidden="1">'12 BH Collection Colonias'!$A$1:$K$17</definedName>
    <definedName name="Z_B1FFA0E4_DD65_453A_A78C_020A45C50C30_.wvu.PrintArea" localSheetId="9" hidden="1">'12 BH Collection ECWAG'!$A$1:$K$13</definedName>
    <definedName name="Z_B1FFA0E4_DD65_453A_A78C_020A45C50C30_.wvu.PrintArea" localSheetId="13" hidden="1">'12 BH Collection RAVG PPG'!$A$1:$K$17</definedName>
    <definedName name="Z_B1FFA0E4_DD65_453A_A78C_020A45C50C30_.wvu.PrintArea" localSheetId="11" hidden="1">'12 BH Collection RAVG-Reg'!$A$1:$K$17</definedName>
    <definedName name="Z_B1FFA0E4_DD65_453A_A78C_020A45C50C30_.wvu.PrintArea" localSheetId="7" hidden="1">'12 BH Collection Tribal Lands'!$A$1:$K$17</definedName>
    <definedName name="Z_B1FFA0E4_DD65_453A_A78C_020A45C50C30_.wvu.PrintArea" localSheetId="1" hidden="1">'12 BH Collection WWLG'!$A$1:$K$16</definedName>
    <definedName name="Z_B1FFA0E4_DD65_453A_A78C_020A45C50C30_.wvu.PrintArea" localSheetId="3" hidden="1">'12 BH Collection WWPPG'!$A$1:$K$17</definedName>
    <definedName name="Z_B1FFA0E4_DD65_453A_A78C_020A45C50C30_.wvu.PrintArea" localSheetId="15" hidden="1">'12 Est Prof Wage Rate'!$A$1:$L$35</definedName>
    <definedName name="Z_B1FFA0E4_DD65_453A_A78C_020A45C50C30_.wvu.PrintArea" localSheetId="6" hidden="1">'12 Not Inc in BH Colonias'!$A$1:$K$12</definedName>
    <definedName name="Z_B1FFA0E4_DD65_453A_A78C_020A45C50C30_.wvu.PrintArea" localSheetId="10" hidden="1">'12 Not Inc in BH ECWAG'!$A$1:$K$12</definedName>
    <definedName name="Z_B1FFA0E4_DD65_453A_A78C_020A45C50C30_.wvu.PrintArea" localSheetId="14" hidden="1">'12 Not Inc in BH RAVG PPG'!$A$1:$K$12</definedName>
    <definedName name="Z_B1FFA0E4_DD65_453A_A78C_020A45C50C30_.wvu.PrintArea" localSheetId="12" hidden="1">'12 Not Inc in BH RAVG-Reg'!$A$1:$K$12</definedName>
    <definedName name="Z_B1FFA0E4_DD65_453A_A78C_020A45C50C30_.wvu.PrintArea" localSheetId="8" hidden="1">'12 Not Inc in BH Tribal Lands'!$A$1:$K$12</definedName>
    <definedName name="Z_B1FFA0E4_DD65_453A_A78C_020A45C50C30_.wvu.PrintArea" localSheetId="2" hidden="1">'12 Not Inc in BH WWLG'!$A$1:$K$11</definedName>
    <definedName name="Z_B1FFA0E4_DD65_453A_A78C_020A45C50C30_.wvu.PrintArea" localSheetId="4" hidden="1">'12 Not Inc in BH WWPPG'!$A$1:$K$12</definedName>
    <definedName name="Z_BE69EC80_9217_49AB_A7C2_EDB5A6CB45B8_.wvu.PrintArea" localSheetId="5" hidden="1">'12 BH Collection Colonias'!$A$1:$K$17</definedName>
    <definedName name="Z_BE69EC80_9217_49AB_A7C2_EDB5A6CB45B8_.wvu.PrintArea" localSheetId="9" hidden="1">'12 BH Collection ECWAG'!$A$1:$K$13</definedName>
    <definedName name="Z_BE69EC80_9217_49AB_A7C2_EDB5A6CB45B8_.wvu.PrintArea" localSheetId="13" hidden="1">'12 BH Collection RAVG PPG'!$A$1:$K$17</definedName>
    <definedName name="Z_BE69EC80_9217_49AB_A7C2_EDB5A6CB45B8_.wvu.PrintArea" localSheetId="11" hidden="1">'12 BH Collection RAVG-Reg'!$A$1:$K$17</definedName>
    <definedName name="Z_BE69EC80_9217_49AB_A7C2_EDB5A6CB45B8_.wvu.PrintArea" localSheetId="7" hidden="1">'12 BH Collection Tribal Lands'!$A$1:$K$17</definedName>
    <definedName name="Z_BE69EC80_9217_49AB_A7C2_EDB5A6CB45B8_.wvu.PrintArea" localSheetId="1" hidden="1">'12 BH Collection WWLG'!$A$1:$K$16</definedName>
    <definedName name="Z_BE69EC80_9217_49AB_A7C2_EDB5A6CB45B8_.wvu.PrintArea" localSheetId="3" hidden="1">'12 BH Collection WWPPG'!$A$1:$K$17</definedName>
    <definedName name="Z_BE69EC80_9217_49AB_A7C2_EDB5A6CB45B8_.wvu.PrintArea" localSheetId="15" hidden="1">'12 Est Prof Wage Rate'!$A$1:$L$35</definedName>
    <definedName name="Z_BE69EC80_9217_49AB_A7C2_EDB5A6CB45B8_.wvu.PrintArea" localSheetId="6" hidden="1">'12 Not Inc in BH Colonias'!$A$1:$K$12</definedName>
    <definedName name="Z_BE69EC80_9217_49AB_A7C2_EDB5A6CB45B8_.wvu.PrintArea" localSheetId="10" hidden="1">'12 Not Inc in BH ECWAG'!$A$1:$K$12</definedName>
    <definedName name="Z_BE69EC80_9217_49AB_A7C2_EDB5A6CB45B8_.wvu.PrintArea" localSheetId="14" hidden="1">'12 Not Inc in BH RAVG PPG'!$A$1:$K$12</definedName>
    <definedName name="Z_BE69EC80_9217_49AB_A7C2_EDB5A6CB45B8_.wvu.PrintArea" localSheetId="12" hidden="1">'12 Not Inc in BH RAVG-Reg'!$A$1:$K$12</definedName>
    <definedName name="Z_BE69EC80_9217_49AB_A7C2_EDB5A6CB45B8_.wvu.PrintArea" localSheetId="8" hidden="1">'12 Not Inc in BH Tribal Lands'!$A$1:$K$12</definedName>
    <definedName name="Z_BE69EC80_9217_49AB_A7C2_EDB5A6CB45B8_.wvu.PrintArea" localSheetId="2" hidden="1">'12 Not Inc in BH WWLG'!$A$1:$K$11</definedName>
    <definedName name="Z_BE69EC80_9217_49AB_A7C2_EDB5A6CB45B8_.wvu.PrintArea" localSheetId="4" hidden="1">'12 Not Inc in BH WWPPG'!$A$1:$K$12</definedName>
    <definedName name="Z_BE69EC80_9217_49AB_A7C2_EDB5A6CB45B8_.wvu.PrintTitles" localSheetId="5" hidden="1">'12 BH Collection Colonias'!$1:$12</definedName>
    <definedName name="Z_BE69EC80_9217_49AB_A7C2_EDB5A6CB45B8_.wvu.PrintTitles" localSheetId="9" hidden="1">'12 BH Collection ECWAG'!$1:$12</definedName>
    <definedName name="Z_BE69EC80_9217_49AB_A7C2_EDB5A6CB45B8_.wvu.PrintTitles" localSheetId="13" hidden="1">'12 BH Collection RAVG PPG'!$1:$12</definedName>
    <definedName name="Z_BE69EC80_9217_49AB_A7C2_EDB5A6CB45B8_.wvu.PrintTitles" localSheetId="11" hidden="1">'12 BH Collection RAVG-Reg'!$1:$12</definedName>
    <definedName name="Z_BE69EC80_9217_49AB_A7C2_EDB5A6CB45B8_.wvu.PrintTitles" localSheetId="7" hidden="1">'12 BH Collection Tribal Lands'!$1:$12</definedName>
    <definedName name="Z_BE69EC80_9217_49AB_A7C2_EDB5A6CB45B8_.wvu.PrintTitles" localSheetId="1" hidden="1">'12 BH Collection WWLG'!$1:$11</definedName>
    <definedName name="Z_BE69EC80_9217_49AB_A7C2_EDB5A6CB45B8_.wvu.PrintTitles" localSheetId="3" hidden="1">'12 BH Collection WWPPG'!$1:$12</definedName>
    <definedName name="Z_BE69EC80_9217_49AB_A7C2_EDB5A6CB45B8_.wvu.PrintTitles" localSheetId="15" hidden="1">'12 Est Prof Wage Rate'!$1:$35</definedName>
    <definedName name="Z_BE69EC80_9217_49AB_A7C2_EDB5A6CB45B8_.wvu.PrintTitles" localSheetId="6" hidden="1">'12 Not Inc in BH Colonias'!$1:$12</definedName>
    <definedName name="Z_BE69EC80_9217_49AB_A7C2_EDB5A6CB45B8_.wvu.PrintTitles" localSheetId="10" hidden="1">'12 Not Inc in BH ECWAG'!$1:$12</definedName>
    <definedName name="Z_BE69EC80_9217_49AB_A7C2_EDB5A6CB45B8_.wvu.PrintTitles" localSheetId="14" hidden="1">'12 Not Inc in BH RAVG PPG'!$1:$12</definedName>
    <definedName name="Z_BE69EC80_9217_49AB_A7C2_EDB5A6CB45B8_.wvu.PrintTitles" localSheetId="12" hidden="1">'12 Not Inc in BH RAVG-Reg'!$1:$12</definedName>
    <definedName name="Z_BE69EC80_9217_49AB_A7C2_EDB5A6CB45B8_.wvu.PrintTitles" localSheetId="8" hidden="1">'12 Not Inc in BH Tribal Lands'!$1:$12</definedName>
    <definedName name="Z_BE69EC80_9217_49AB_A7C2_EDB5A6CB45B8_.wvu.PrintTitles" localSheetId="2" hidden="1">'12 Not Inc in BH WWLG'!$1:$11</definedName>
    <definedName name="Z_BE69EC80_9217_49AB_A7C2_EDB5A6CB45B8_.wvu.PrintTitles" localSheetId="4" hidden="1">'12 Not Inc in BH WWPPG'!$1:$12</definedName>
    <definedName name="Z_BE69EC80_9217_49AB_A7C2_EDB5A6CB45B8_.wvu.Rows" localSheetId="5" hidden="1">'12 BH Collection Colonias'!#REF!</definedName>
    <definedName name="Z_BE69EC80_9217_49AB_A7C2_EDB5A6CB45B8_.wvu.Rows" localSheetId="9" hidden="1">'12 BH Collection ECWAG'!#REF!</definedName>
    <definedName name="Z_BE69EC80_9217_49AB_A7C2_EDB5A6CB45B8_.wvu.Rows" localSheetId="13" hidden="1">'12 BH Collection RAVG PPG'!#REF!</definedName>
    <definedName name="Z_BE69EC80_9217_49AB_A7C2_EDB5A6CB45B8_.wvu.Rows" localSheetId="11" hidden="1">'12 BH Collection RAVG-Reg'!#REF!</definedName>
    <definedName name="Z_BE69EC80_9217_49AB_A7C2_EDB5A6CB45B8_.wvu.Rows" localSheetId="7" hidden="1">'12 BH Collection Tribal Lands'!#REF!</definedName>
    <definedName name="Z_BE69EC80_9217_49AB_A7C2_EDB5A6CB45B8_.wvu.Rows" localSheetId="1" hidden="1">'12 BH Collection WWLG'!#REF!</definedName>
    <definedName name="Z_BE69EC80_9217_49AB_A7C2_EDB5A6CB45B8_.wvu.Rows" localSheetId="3" hidden="1">'12 BH Collection WWPPG'!#REF!</definedName>
    <definedName name="Z_BE69EC80_9217_49AB_A7C2_EDB5A6CB45B8_.wvu.Rows" localSheetId="15" hidden="1">'12 Est Prof Wage Rate'!#REF!</definedName>
    <definedName name="Z_BE69EC80_9217_49AB_A7C2_EDB5A6CB45B8_.wvu.Rows" localSheetId="6" hidden="1">'12 Not Inc in BH Colonias'!#REF!</definedName>
    <definedName name="Z_BE69EC80_9217_49AB_A7C2_EDB5A6CB45B8_.wvu.Rows" localSheetId="10" hidden="1">'12 Not Inc in BH ECWAG'!#REF!</definedName>
    <definedName name="Z_BE69EC80_9217_49AB_A7C2_EDB5A6CB45B8_.wvu.Rows" localSheetId="14" hidden="1">'12 Not Inc in BH RAVG PPG'!#REF!</definedName>
    <definedName name="Z_BE69EC80_9217_49AB_A7C2_EDB5A6CB45B8_.wvu.Rows" localSheetId="12" hidden="1">'12 Not Inc in BH RAVG-Reg'!#REF!</definedName>
    <definedName name="Z_BE69EC80_9217_49AB_A7C2_EDB5A6CB45B8_.wvu.Rows" localSheetId="8" hidden="1">'12 Not Inc in BH Tribal Lands'!#REF!</definedName>
    <definedName name="Z_BE69EC80_9217_49AB_A7C2_EDB5A6CB45B8_.wvu.Rows" localSheetId="2" hidden="1">'12 Not Inc in BH WWLG'!#REF!</definedName>
    <definedName name="Z_BE69EC80_9217_49AB_A7C2_EDB5A6CB45B8_.wvu.Rows" localSheetId="4" hidden="1">'12 Not Inc in BH WWPPG'!#REF!</definedName>
    <definedName name="Z_E59731A6_E487_4216_B709_360885DF0B67_.wvu.PrintArea" localSheetId="5" hidden="1">'12 BH Collection Colonias'!$A$1:$K$17</definedName>
    <definedName name="Z_E59731A6_E487_4216_B709_360885DF0B67_.wvu.PrintArea" localSheetId="9" hidden="1">'12 BH Collection ECWAG'!$A$1:$K$13</definedName>
    <definedName name="Z_E59731A6_E487_4216_B709_360885DF0B67_.wvu.PrintArea" localSheetId="13" hidden="1">'12 BH Collection RAVG PPG'!$A$1:$K$17</definedName>
    <definedName name="Z_E59731A6_E487_4216_B709_360885DF0B67_.wvu.PrintArea" localSheetId="11" hidden="1">'12 BH Collection RAVG-Reg'!$A$1:$K$17</definedName>
    <definedName name="Z_E59731A6_E487_4216_B709_360885DF0B67_.wvu.PrintArea" localSheetId="7" hidden="1">'12 BH Collection Tribal Lands'!$A$1:$K$17</definedName>
    <definedName name="Z_E59731A6_E487_4216_B709_360885DF0B67_.wvu.PrintArea" localSheetId="1" hidden="1">'12 BH Collection WWLG'!$A$1:$K$16</definedName>
    <definedName name="Z_E59731A6_E487_4216_B709_360885DF0B67_.wvu.PrintArea" localSheetId="3" hidden="1">'12 BH Collection WWPPG'!$A$1:$K$17</definedName>
    <definedName name="Z_E59731A6_E487_4216_B709_360885DF0B67_.wvu.PrintArea" localSheetId="15" hidden="1">'12 Est Prof Wage Rate'!$A$1:$L$35</definedName>
    <definedName name="Z_E59731A6_E487_4216_B709_360885DF0B67_.wvu.PrintArea" localSheetId="6" hidden="1">'12 Not Inc in BH Colonias'!$A$1:$K$12</definedName>
    <definedName name="Z_E59731A6_E487_4216_B709_360885DF0B67_.wvu.PrintArea" localSheetId="10" hidden="1">'12 Not Inc in BH ECWAG'!$A$1:$K$12</definedName>
    <definedName name="Z_E59731A6_E487_4216_B709_360885DF0B67_.wvu.PrintArea" localSheetId="14" hidden="1">'12 Not Inc in BH RAVG PPG'!$A$1:$K$12</definedName>
    <definedName name="Z_E59731A6_E487_4216_B709_360885DF0B67_.wvu.PrintArea" localSheetId="12" hidden="1">'12 Not Inc in BH RAVG-Reg'!$A$1:$K$12</definedName>
    <definedName name="Z_E59731A6_E487_4216_B709_360885DF0B67_.wvu.PrintArea" localSheetId="8" hidden="1">'12 Not Inc in BH Tribal Lands'!$A$1:$K$12</definedName>
    <definedName name="Z_E59731A6_E487_4216_B709_360885DF0B67_.wvu.PrintArea" localSheetId="2" hidden="1">'12 Not Inc in BH WWLG'!$A$1:$K$11</definedName>
    <definedName name="Z_E59731A6_E487_4216_B709_360885DF0B67_.wvu.PrintArea" localSheetId="4" hidden="1">'12 Not Inc in BH WWPPG'!$A$1:$K$12</definedName>
    <definedName name="Z_E59731A6_E487_4216_B709_360885DF0B67_.wvu.PrintTitles" localSheetId="5" hidden="1">'12 BH Collection Colonias'!$1:$12</definedName>
    <definedName name="Z_E59731A6_E487_4216_B709_360885DF0B67_.wvu.PrintTitles" localSheetId="9" hidden="1">'12 BH Collection ECWAG'!$1:$12</definedName>
    <definedName name="Z_E59731A6_E487_4216_B709_360885DF0B67_.wvu.PrintTitles" localSheetId="13" hidden="1">'12 BH Collection RAVG PPG'!$1:$12</definedName>
    <definedName name="Z_E59731A6_E487_4216_B709_360885DF0B67_.wvu.PrintTitles" localSheetId="11" hidden="1">'12 BH Collection RAVG-Reg'!$1:$12</definedName>
    <definedName name="Z_E59731A6_E487_4216_B709_360885DF0B67_.wvu.PrintTitles" localSheetId="7" hidden="1">'12 BH Collection Tribal Lands'!$1:$12</definedName>
    <definedName name="Z_E59731A6_E487_4216_B709_360885DF0B67_.wvu.PrintTitles" localSheetId="1" hidden="1">'12 BH Collection WWLG'!$1:$11</definedName>
    <definedName name="Z_E59731A6_E487_4216_B709_360885DF0B67_.wvu.PrintTitles" localSheetId="3" hidden="1">'12 BH Collection WWPPG'!$1:$12</definedName>
    <definedName name="Z_E59731A6_E487_4216_B709_360885DF0B67_.wvu.PrintTitles" localSheetId="15" hidden="1">'12 Est Prof Wage Rate'!$1:$35</definedName>
    <definedName name="Z_E59731A6_E487_4216_B709_360885DF0B67_.wvu.PrintTitles" localSheetId="6" hidden="1">'12 Not Inc in BH Colonias'!$1:$12</definedName>
    <definedName name="Z_E59731A6_E487_4216_B709_360885DF0B67_.wvu.PrintTitles" localSheetId="10" hidden="1">'12 Not Inc in BH ECWAG'!$1:$12</definedName>
    <definedName name="Z_E59731A6_E487_4216_B709_360885DF0B67_.wvu.PrintTitles" localSheetId="14" hidden="1">'12 Not Inc in BH RAVG PPG'!$1:$12</definedName>
    <definedName name="Z_E59731A6_E487_4216_B709_360885DF0B67_.wvu.PrintTitles" localSheetId="12" hidden="1">'12 Not Inc in BH RAVG-Reg'!$1:$12</definedName>
    <definedName name="Z_E59731A6_E487_4216_B709_360885DF0B67_.wvu.PrintTitles" localSheetId="8" hidden="1">'12 Not Inc in BH Tribal Lands'!$1:$12</definedName>
    <definedName name="Z_E59731A6_E487_4216_B709_360885DF0B67_.wvu.PrintTitles" localSheetId="2" hidden="1">'12 Not Inc in BH WWLG'!$1:$11</definedName>
    <definedName name="Z_E59731A6_E487_4216_B709_360885DF0B67_.wvu.PrintTitles" localSheetId="4" hidden="1">'12 Not Inc in BH WWPPG'!$1:$12</definedName>
    <definedName name="Z_F24F5730_C53C_4042_AFE4_F4859FDE2519_.wvu.PrintArea" localSheetId="5" hidden="1">'12 BH Collection Colonias'!$A$1:$K$17</definedName>
    <definedName name="Z_F24F5730_C53C_4042_AFE4_F4859FDE2519_.wvu.PrintArea" localSheetId="9" hidden="1">'12 BH Collection ECWAG'!$A$1:$K$13</definedName>
    <definedName name="Z_F24F5730_C53C_4042_AFE4_F4859FDE2519_.wvu.PrintArea" localSheetId="13" hidden="1">'12 BH Collection RAVG PPG'!$A$1:$K$17</definedName>
    <definedName name="Z_F24F5730_C53C_4042_AFE4_F4859FDE2519_.wvu.PrintArea" localSheetId="11" hidden="1">'12 BH Collection RAVG-Reg'!$A$1:$K$17</definedName>
    <definedName name="Z_F24F5730_C53C_4042_AFE4_F4859FDE2519_.wvu.PrintArea" localSheetId="7" hidden="1">'12 BH Collection Tribal Lands'!$A$1:$K$17</definedName>
    <definedName name="Z_F24F5730_C53C_4042_AFE4_F4859FDE2519_.wvu.PrintArea" localSheetId="1" hidden="1">'12 BH Collection WWLG'!$A$1:$K$16</definedName>
    <definedName name="Z_F24F5730_C53C_4042_AFE4_F4859FDE2519_.wvu.PrintArea" localSheetId="3" hidden="1">'12 BH Collection WWPPG'!$A$1:$K$17</definedName>
    <definedName name="Z_F24F5730_C53C_4042_AFE4_F4859FDE2519_.wvu.PrintArea" localSheetId="15" hidden="1">'12 Est Prof Wage Rate'!$A$1:$L$35</definedName>
    <definedName name="Z_F24F5730_C53C_4042_AFE4_F4859FDE2519_.wvu.PrintArea" localSheetId="6" hidden="1">'12 Not Inc in BH Colonias'!$A$1:$K$12</definedName>
    <definedName name="Z_F24F5730_C53C_4042_AFE4_F4859FDE2519_.wvu.PrintArea" localSheetId="10" hidden="1">'12 Not Inc in BH ECWAG'!$A$1:$K$12</definedName>
    <definedName name="Z_F24F5730_C53C_4042_AFE4_F4859FDE2519_.wvu.PrintArea" localSheetId="14" hidden="1">'12 Not Inc in BH RAVG PPG'!$A$1:$K$12</definedName>
    <definedName name="Z_F24F5730_C53C_4042_AFE4_F4859FDE2519_.wvu.PrintArea" localSheetId="12" hidden="1">'12 Not Inc in BH RAVG-Reg'!$A$1:$K$12</definedName>
    <definedName name="Z_F24F5730_C53C_4042_AFE4_F4859FDE2519_.wvu.PrintArea" localSheetId="8" hidden="1">'12 Not Inc in BH Tribal Lands'!$A$1:$K$12</definedName>
    <definedName name="Z_F24F5730_C53C_4042_AFE4_F4859FDE2519_.wvu.PrintArea" localSheetId="2" hidden="1">'12 Not Inc in BH WWLG'!$A$1:$K$11</definedName>
    <definedName name="Z_F24F5730_C53C_4042_AFE4_F4859FDE2519_.wvu.PrintArea" localSheetId="4" hidden="1">'12 Not Inc in BH WWPPG'!$A$1:$K$12</definedName>
    <definedName name="Z_F24F5730_C53C_4042_AFE4_F4859FDE2519_.wvu.PrintTitles" localSheetId="5" hidden="1">'12 BH Collection Colonias'!$1:$12</definedName>
    <definedName name="Z_F24F5730_C53C_4042_AFE4_F4859FDE2519_.wvu.PrintTitles" localSheetId="9" hidden="1">'12 BH Collection ECWAG'!$1:$12</definedName>
    <definedName name="Z_F24F5730_C53C_4042_AFE4_F4859FDE2519_.wvu.PrintTitles" localSheetId="13" hidden="1">'12 BH Collection RAVG PPG'!$1:$12</definedName>
    <definedName name="Z_F24F5730_C53C_4042_AFE4_F4859FDE2519_.wvu.PrintTitles" localSheetId="11" hidden="1">'12 BH Collection RAVG-Reg'!$1:$12</definedName>
    <definedName name="Z_F24F5730_C53C_4042_AFE4_F4859FDE2519_.wvu.PrintTitles" localSheetId="7" hidden="1">'12 BH Collection Tribal Lands'!$1:$12</definedName>
    <definedName name="Z_F24F5730_C53C_4042_AFE4_F4859FDE2519_.wvu.PrintTitles" localSheetId="1" hidden="1">'12 BH Collection WWLG'!$1:$11</definedName>
    <definedName name="Z_F24F5730_C53C_4042_AFE4_F4859FDE2519_.wvu.PrintTitles" localSheetId="3" hidden="1">'12 BH Collection WWPPG'!$1:$12</definedName>
    <definedName name="Z_F24F5730_C53C_4042_AFE4_F4859FDE2519_.wvu.PrintTitles" localSheetId="15" hidden="1">'12 Est Prof Wage Rate'!$1:$35</definedName>
    <definedName name="Z_F24F5730_C53C_4042_AFE4_F4859FDE2519_.wvu.PrintTitles" localSheetId="6" hidden="1">'12 Not Inc in BH Colonias'!$1:$12</definedName>
    <definedName name="Z_F24F5730_C53C_4042_AFE4_F4859FDE2519_.wvu.PrintTitles" localSheetId="10" hidden="1">'12 Not Inc in BH ECWAG'!$1:$12</definedName>
    <definedName name="Z_F24F5730_C53C_4042_AFE4_F4859FDE2519_.wvu.PrintTitles" localSheetId="14" hidden="1">'12 Not Inc in BH RAVG PPG'!$1:$12</definedName>
    <definedName name="Z_F24F5730_C53C_4042_AFE4_F4859FDE2519_.wvu.PrintTitles" localSheetId="12" hidden="1">'12 Not Inc in BH RAVG-Reg'!$1:$12</definedName>
    <definedName name="Z_F24F5730_C53C_4042_AFE4_F4859FDE2519_.wvu.PrintTitles" localSheetId="8" hidden="1">'12 Not Inc in BH Tribal Lands'!$1:$12</definedName>
    <definedName name="Z_F24F5730_C53C_4042_AFE4_F4859FDE2519_.wvu.PrintTitles" localSheetId="2" hidden="1">'12 Not Inc in BH WWLG'!$1:$11</definedName>
    <definedName name="Z_F24F5730_C53C_4042_AFE4_F4859FDE2519_.wvu.PrintTitles" localSheetId="4" hidden="1">'12 Not Inc in BH WWPPG'!$1:$12</definedName>
  </definedNames>
  <calcPr calcId="191028"/>
  <customWorkbookViews>
    <customWorkbookView name="Solano, Alexis - RD, Washington, DC - Personal View" guid="{6AFC65E8-BA66-4C26-93D4-B10CF5B31ABD}" mergeInterval="0" personalView="1" maximized="1" xWindow="-9" yWindow="-9" windowWidth="1938" windowHeight="1048" activeSheetId="1"/>
    <customWorkbookView name="Daskal, MaryPat - RD, Washington, DC - Personal View" guid="{6D408708-B60D-4677-A8AE-FDB2202DA023}" mergeInterval="0" personalView="1" maximized="1" xWindow="-11" yWindow="-11" windowWidth="1942" windowHeight="1042" activeSheetId="1" showComments="commIndAndComment"/>
    <customWorkbookView name="Hunt, Rebecca - RD, Washington, DC - Personal View" guid="{824B90F9-415C-4796-9E3D-A1CDA185FF5F}" mergeInterval="0" personalView="1" maximized="1" xWindow="-11" yWindow="-11" windowWidth="1942" windowHeight="1166" activeSheetId="1"/>
    <customWorkbookView name="Parker, Charlene - OCIO - Personal View" guid="{9C915AD1-207C-4784-8563-74210CE5FEE1}" mergeInterval="0" personalView="1" maximized="1" xWindow="-9" yWindow="-9" windowWidth="1298" windowHeight="994" activeSheetId="1"/>
    <customWorkbookView name="cparker - Personal View" guid="{F24F5730-C53C-4042-AFE4-F4859FDE2519}" mergeInterval="0" personalView="1" maximized="1" xWindow="1" yWindow="1" windowWidth="989" windowHeight="509" activeSheetId="1"/>
    <customWorkbookView name="susan.richardson - Personal View" guid="{E59731A6-E487-4216-B709-360885DF0B67}" mergeInterval="0" personalView="1" maximized="1" xWindow="1" yWindow="1" windowWidth="930" windowHeight="524" activeSheetId="1"/>
    <customWorkbookView name="doris.nolte - Personal View" guid="{37AA95CC-33E3-448E-A246-6D7C1E55B132}" mergeInterval="0" personalView="1" maximized="1" windowWidth="1020" windowHeight="605" activeSheetId="1"/>
    <customWorkbookView name="joyce.mcneil - Personal View" guid="{B1FFA0E4-DD65-453A-A78C-020A45C50C30}" mergeInterval="0" personalView="1" maximized="1" windowWidth="973" windowHeight="570" activeSheetId="1"/>
    <customWorkbookView name="lou.riggs - Personal View" guid="{15C0669A-31B7-4E8C-B264-C157DFCC7314}" mergeInterval="0" personalView="1" maximized="1" xWindow="1" yWindow="1" windowWidth="1250" windowHeight="804" activeSheetId="1"/>
    <customWorkbookView name="thomas.dickson - Personal View" guid="{50551261-C85F-41F5-AFE5-A65BD7C7846A}" mergeInterval="0" personalView="1" maximized="1" xWindow="1" yWindow="1" windowWidth="1235" windowHeight="433" activeSheetId="1"/>
    <customWorkbookView name="Coates, Robert - RD, Washington, DC - Personal View" guid="{6D91BC3E-AAD1-45FF-B665-9358F89A956A}" mergeInterval="0" personalView="1" maximized="1" xWindow="-9" yWindow="-9" windowWidth="1938" windowHeight="1048" activeSheetId="1"/>
    <customWorkbookView name="Bennett, Pamela - RD, Washington, DC - Personal View" guid="{BE69EC80-9217-49AB-A7C2-EDB5A6CB45B8}" mergeInterval="0" personalView="1" maximized="1" xWindow="-11" yWindow="-11" windowWidth="1942" windowHeight="1042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8" i="33" l="1"/>
  <c r="G38" i="33"/>
  <c r="F38" i="33"/>
  <c r="E38" i="33"/>
  <c r="D38" i="33"/>
  <c r="C38" i="33"/>
  <c r="B38" i="33"/>
  <c r="I37" i="33"/>
  <c r="I36" i="33"/>
  <c r="I38" i="33" l="1"/>
  <c r="H27" i="24"/>
  <c r="H21" i="17"/>
  <c r="H27" i="19"/>
  <c r="H27" i="15"/>
  <c r="H27" i="8"/>
  <c r="H31" i="24"/>
  <c r="H25" i="17"/>
  <c r="H31" i="19"/>
  <c r="H31" i="15"/>
  <c r="H31" i="8"/>
  <c r="H17" i="26"/>
  <c r="H17" i="24"/>
  <c r="H17" i="19"/>
  <c r="H17" i="15"/>
  <c r="H17" i="13"/>
  <c r="H17" i="8"/>
  <c r="K38" i="32" l="1"/>
  <c r="K31" i="32"/>
  <c r="K23" i="32"/>
  <c r="K38" i="31"/>
  <c r="K31" i="31"/>
  <c r="K23" i="31"/>
  <c r="K31" i="30"/>
  <c r="K24" i="30"/>
  <c r="K23" i="30"/>
  <c r="K38" i="29"/>
  <c r="K31" i="29"/>
  <c r="K23" i="29"/>
  <c r="K38" i="28"/>
  <c r="K31" i="28"/>
  <c r="K23" i="28"/>
  <c r="K38" i="27"/>
  <c r="K31" i="27"/>
  <c r="K23" i="27"/>
  <c r="K37" i="10"/>
  <c r="K30" i="10"/>
  <c r="K22" i="10"/>
  <c r="I25" i="26"/>
  <c r="I24" i="26"/>
  <c r="I23" i="26"/>
  <c r="I22" i="26"/>
  <c r="I21" i="26"/>
  <c r="I19" i="26"/>
  <c r="I18" i="26"/>
  <c r="I17" i="26"/>
  <c r="I16" i="26"/>
  <c r="I15" i="26"/>
  <c r="I14" i="26"/>
  <c r="E25" i="26"/>
  <c r="E24" i="26"/>
  <c r="E23" i="26"/>
  <c r="E22" i="26"/>
  <c r="E21" i="26"/>
  <c r="E19" i="26"/>
  <c r="E18" i="26"/>
  <c r="E17" i="26"/>
  <c r="E16" i="26"/>
  <c r="E15" i="26"/>
  <c r="E14" i="26"/>
  <c r="I43" i="25"/>
  <c r="I40" i="25"/>
  <c r="I39" i="25"/>
  <c r="I38" i="25"/>
  <c r="I37" i="25"/>
  <c r="I36" i="25"/>
  <c r="I35" i="25"/>
  <c r="I33" i="25"/>
  <c r="I32" i="25"/>
  <c r="I31" i="25"/>
  <c r="I30" i="25"/>
  <c r="I29" i="25"/>
  <c r="I28" i="25"/>
  <c r="I27" i="25"/>
  <c r="I26" i="25"/>
  <c r="I25" i="25"/>
  <c r="I24" i="25"/>
  <c r="I23" i="25"/>
  <c r="I22" i="25"/>
  <c r="I21" i="25"/>
  <c r="I20" i="25"/>
  <c r="I19" i="25"/>
  <c r="I18" i="25"/>
  <c r="I17" i="25"/>
  <c r="I16" i="25"/>
  <c r="I15" i="25"/>
  <c r="I14" i="25"/>
  <c r="E43" i="25"/>
  <c r="E40" i="25"/>
  <c r="E39" i="25"/>
  <c r="E38" i="25"/>
  <c r="E37" i="25"/>
  <c r="E36" i="25"/>
  <c r="E35" i="25"/>
  <c r="E33" i="25"/>
  <c r="E32" i="25"/>
  <c r="E31" i="25"/>
  <c r="E30" i="25"/>
  <c r="E29" i="25"/>
  <c r="E28" i="25"/>
  <c r="E27" i="25"/>
  <c r="E26" i="25"/>
  <c r="E25" i="25"/>
  <c r="E24" i="25"/>
  <c r="E23" i="25"/>
  <c r="E22" i="25"/>
  <c r="E21" i="25"/>
  <c r="E20" i="25"/>
  <c r="E19" i="25"/>
  <c r="E18" i="25"/>
  <c r="E17" i="25"/>
  <c r="E16" i="25"/>
  <c r="E15" i="25"/>
  <c r="E14" i="25"/>
  <c r="I36" i="24"/>
  <c r="I35" i="24"/>
  <c r="I34" i="24"/>
  <c r="I33" i="24"/>
  <c r="I32" i="24"/>
  <c r="I31" i="24"/>
  <c r="I29" i="24"/>
  <c r="I28" i="24"/>
  <c r="I27" i="24"/>
  <c r="I26" i="24"/>
  <c r="I25" i="24"/>
  <c r="I24" i="24"/>
  <c r="I23" i="24"/>
  <c r="I22" i="24"/>
  <c r="I21" i="24"/>
  <c r="I19" i="24"/>
  <c r="I18" i="24"/>
  <c r="I17" i="24"/>
  <c r="I16" i="24"/>
  <c r="I15" i="24"/>
  <c r="I14" i="24"/>
  <c r="E36" i="24"/>
  <c r="E35" i="24"/>
  <c r="E34" i="24"/>
  <c r="E33" i="24"/>
  <c r="E32" i="24"/>
  <c r="E31" i="24"/>
  <c r="E29" i="24"/>
  <c r="E28" i="24"/>
  <c r="E27" i="24"/>
  <c r="E26" i="24"/>
  <c r="E25" i="24"/>
  <c r="E24" i="24"/>
  <c r="E23" i="24"/>
  <c r="E22" i="24"/>
  <c r="E21" i="24"/>
  <c r="E19" i="24"/>
  <c r="E18" i="24"/>
  <c r="E17" i="24"/>
  <c r="E16" i="24"/>
  <c r="E15" i="24"/>
  <c r="E14" i="24"/>
  <c r="I83" i="23"/>
  <c r="I81" i="23"/>
  <c r="I80" i="23"/>
  <c r="I79" i="23"/>
  <c r="I78" i="23"/>
  <c r="I77" i="23"/>
  <c r="I76" i="23"/>
  <c r="I75" i="23"/>
  <c r="I74" i="23"/>
  <c r="I73" i="23"/>
  <c r="I72" i="23"/>
  <c r="I71" i="23"/>
  <c r="I70" i="23"/>
  <c r="I69" i="23"/>
  <c r="I68" i="23"/>
  <c r="I67" i="23"/>
  <c r="I66" i="23"/>
  <c r="I65" i="23"/>
  <c r="I64" i="23"/>
  <c r="I63" i="23"/>
  <c r="I62" i="23"/>
  <c r="I60" i="23"/>
  <c r="I59" i="23"/>
  <c r="I58" i="23"/>
  <c r="I57" i="23"/>
  <c r="I56" i="23"/>
  <c r="I55" i="23"/>
  <c r="I54" i="23"/>
  <c r="I53" i="23"/>
  <c r="I52" i="23"/>
  <c r="I51" i="23"/>
  <c r="I50" i="23"/>
  <c r="I49" i="23"/>
  <c r="I48" i="23"/>
  <c r="I46" i="23"/>
  <c r="I45" i="23"/>
  <c r="I44" i="23"/>
  <c r="I43" i="23"/>
  <c r="I42" i="23"/>
  <c r="I41" i="23"/>
  <c r="I40" i="23"/>
  <c r="I39" i="23"/>
  <c r="I38" i="23"/>
  <c r="I37" i="23"/>
  <c r="I36" i="23"/>
  <c r="I35" i="23"/>
  <c r="I34" i="23"/>
  <c r="I33" i="23"/>
  <c r="I32" i="23"/>
  <c r="I31" i="23"/>
  <c r="I30" i="23"/>
  <c r="I29" i="23"/>
  <c r="I28" i="23"/>
  <c r="I27" i="23"/>
  <c r="I26" i="23"/>
  <c r="I25" i="23"/>
  <c r="I24" i="23"/>
  <c r="I23" i="23"/>
  <c r="I22" i="23"/>
  <c r="I21" i="23"/>
  <c r="I20" i="23"/>
  <c r="I19" i="23"/>
  <c r="I18" i="23"/>
  <c r="I17" i="23"/>
  <c r="I16" i="23"/>
  <c r="I15" i="23"/>
  <c r="I14" i="23"/>
  <c r="E83" i="23"/>
  <c r="E81" i="23"/>
  <c r="E80" i="23"/>
  <c r="E79" i="23"/>
  <c r="E78" i="23"/>
  <c r="E77" i="23"/>
  <c r="E76" i="23"/>
  <c r="E75" i="23"/>
  <c r="E74" i="23"/>
  <c r="E73" i="23"/>
  <c r="E72" i="23"/>
  <c r="E71" i="23"/>
  <c r="E70" i="23"/>
  <c r="E69" i="23"/>
  <c r="E68" i="23"/>
  <c r="E67" i="23"/>
  <c r="E66" i="23"/>
  <c r="E65" i="23"/>
  <c r="E64" i="23"/>
  <c r="E63" i="23"/>
  <c r="E62" i="23"/>
  <c r="E60" i="23"/>
  <c r="E59" i="23"/>
  <c r="E58" i="23"/>
  <c r="E57" i="23"/>
  <c r="E56" i="23"/>
  <c r="E55" i="23"/>
  <c r="E54" i="23"/>
  <c r="E53" i="23"/>
  <c r="E52" i="23"/>
  <c r="E51" i="23"/>
  <c r="E50" i="23"/>
  <c r="E49" i="23"/>
  <c r="E48" i="23"/>
  <c r="E46" i="23"/>
  <c r="E45" i="23"/>
  <c r="E44" i="23"/>
  <c r="E43" i="23"/>
  <c r="E42" i="23"/>
  <c r="E41" i="23"/>
  <c r="E40" i="23"/>
  <c r="E39" i="23"/>
  <c r="E38" i="23"/>
  <c r="E37" i="23"/>
  <c r="E36" i="23"/>
  <c r="E35" i="23"/>
  <c r="E34" i="23"/>
  <c r="E33" i="23"/>
  <c r="E32" i="23"/>
  <c r="E31" i="23"/>
  <c r="E30" i="23"/>
  <c r="E29" i="23"/>
  <c r="E28" i="23"/>
  <c r="E27" i="23"/>
  <c r="E26" i="23"/>
  <c r="E25" i="23"/>
  <c r="E24" i="23"/>
  <c r="E23" i="23"/>
  <c r="E22" i="23"/>
  <c r="E21" i="23"/>
  <c r="E20" i="23"/>
  <c r="E19" i="23"/>
  <c r="E18" i="23"/>
  <c r="E17" i="23"/>
  <c r="E16" i="23"/>
  <c r="E15" i="23"/>
  <c r="E14" i="23"/>
  <c r="I30" i="17"/>
  <c r="I29" i="17"/>
  <c r="I28" i="17"/>
  <c r="I27" i="17"/>
  <c r="I26" i="17"/>
  <c r="I25" i="17"/>
  <c r="I23" i="17"/>
  <c r="I22" i="17"/>
  <c r="I21" i="17"/>
  <c r="I20" i="17"/>
  <c r="I19" i="17"/>
  <c r="I18" i="17"/>
  <c r="I17" i="17"/>
  <c r="I16" i="17"/>
  <c r="I15" i="17"/>
  <c r="E30" i="17"/>
  <c r="E29" i="17"/>
  <c r="E28" i="17"/>
  <c r="E27" i="17"/>
  <c r="E26" i="17"/>
  <c r="E25" i="17"/>
  <c r="E23" i="17"/>
  <c r="E22" i="17"/>
  <c r="E21" i="17"/>
  <c r="E20" i="17"/>
  <c r="E19" i="17"/>
  <c r="E18" i="17"/>
  <c r="E17" i="17"/>
  <c r="E16" i="17"/>
  <c r="E15" i="17"/>
  <c r="I50" i="16"/>
  <c r="I48" i="16"/>
  <c r="I47" i="16"/>
  <c r="I46" i="16"/>
  <c r="I45" i="16"/>
  <c r="I44" i="16"/>
  <c r="I43" i="16"/>
  <c r="I42" i="16"/>
  <c r="I41" i="16"/>
  <c r="I40" i="16"/>
  <c r="I39" i="16"/>
  <c r="I38" i="16"/>
  <c r="I37" i="16"/>
  <c r="I36" i="16"/>
  <c r="I35" i="16"/>
  <c r="I34" i="16"/>
  <c r="I33" i="16"/>
  <c r="I32" i="16"/>
  <c r="I31" i="16"/>
  <c r="I30" i="16"/>
  <c r="I29" i="16"/>
  <c r="I27" i="16"/>
  <c r="I26" i="16"/>
  <c r="I25" i="16"/>
  <c r="I24" i="16"/>
  <c r="I23" i="16"/>
  <c r="I22" i="16"/>
  <c r="I21" i="16"/>
  <c r="I20" i="16"/>
  <c r="I19" i="16"/>
  <c r="I18" i="16"/>
  <c r="I17" i="16"/>
  <c r="I16" i="16"/>
  <c r="I15" i="16"/>
  <c r="E50" i="16"/>
  <c r="E48" i="16"/>
  <c r="E47" i="16"/>
  <c r="E46" i="16"/>
  <c r="E45" i="16"/>
  <c r="E44" i="16"/>
  <c r="E43" i="16"/>
  <c r="E42" i="16"/>
  <c r="E41" i="16"/>
  <c r="E40" i="16"/>
  <c r="E39" i="16"/>
  <c r="E38" i="16"/>
  <c r="E37" i="16"/>
  <c r="E36" i="16"/>
  <c r="E35" i="16"/>
  <c r="E34" i="16"/>
  <c r="E33" i="16"/>
  <c r="E32" i="16"/>
  <c r="E31" i="16"/>
  <c r="E30" i="16"/>
  <c r="E29" i="16"/>
  <c r="E27" i="16"/>
  <c r="E26" i="16"/>
  <c r="E25" i="16"/>
  <c r="E24" i="16"/>
  <c r="E23" i="16"/>
  <c r="E22" i="16"/>
  <c r="E21" i="16"/>
  <c r="E20" i="16"/>
  <c r="E19" i="16"/>
  <c r="E18" i="16"/>
  <c r="E17" i="16"/>
  <c r="E16" i="16"/>
  <c r="E15" i="16"/>
  <c r="I36" i="19"/>
  <c r="I35" i="19"/>
  <c r="I34" i="19"/>
  <c r="I33" i="19"/>
  <c r="I32" i="19"/>
  <c r="I31" i="19"/>
  <c r="I29" i="19"/>
  <c r="I28" i="19"/>
  <c r="I27" i="19"/>
  <c r="I26" i="19"/>
  <c r="I25" i="19"/>
  <c r="I24" i="19"/>
  <c r="I23" i="19"/>
  <c r="I22" i="19"/>
  <c r="I21" i="19"/>
  <c r="I19" i="19"/>
  <c r="I18" i="19"/>
  <c r="I17" i="19"/>
  <c r="I16" i="19"/>
  <c r="I15" i="19"/>
  <c r="I14" i="19"/>
  <c r="E36" i="19"/>
  <c r="E35" i="19"/>
  <c r="E34" i="19"/>
  <c r="E33" i="19"/>
  <c r="E32" i="19"/>
  <c r="E31" i="19"/>
  <c r="E29" i="19"/>
  <c r="E28" i="19"/>
  <c r="E27" i="19"/>
  <c r="E26" i="19"/>
  <c r="E25" i="19"/>
  <c r="E24" i="19"/>
  <c r="E23" i="19"/>
  <c r="E22" i="19"/>
  <c r="E21" i="19"/>
  <c r="E19" i="19"/>
  <c r="E18" i="19"/>
  <c r="E17" i="19"/>
  <c r="E16" i="19"/>
  <c r="E15" i="19"/>
  <c r="E14" i="19"/>
  <c r="I83" i="18"/>
  <c r="I81" i="18"/>
  <c r="I80" i="18"/>
  <c r="I79" i="18"/>
  <c r="I78" i="18"/>
  <c r="I77" i="18"/>
  <c r="I76" i="18"/>
  <c r="I75" i="18"/>
  <c r="I74" i="18"/>
  <c r="I73" i="18"/>
  <c r="I72" i="18"/>
  <c r="I71" i="18"/>
  <c r="I70" i="18"/>
  <c r="I69" i="18"/>
  <c r="I68" i="18"/>
  <c r="I67" i="18"/>
  <c r="I66" i="18"/>
  <c r="I65" i="18"/>
  <c r="I64" i="18"/>
  <c r="I63" i="18"/>
  <c r="I62" i="18"/>
  <c r="I60" i="18"/>
  <c r="I59" i="18"/>
  <c r="I58" i="18"/>
  <c r="I57" i="18"/>
  <c r="I56" i="18"/>
  <c r="I55" i="18"/>
  <c r="I54" i="18"/>
  <c r="I53" i="18"/>
  <c r="I52" i="18"/>
  <c r="I51" i="18"/>
  <c r="I50" i="18"/>
  <c r="I49" i="18"/>
  <c r="I48" i="18"/>
  <c r="I46" i="18"/>
  <c r="I45" i="18"/>
  <c r="I44" i="18"/>
  <c r="I43" i="18"/>
  <c r="I42" i="18"/>
  <c r="I41" i="18"/>
  <c r="I40" i="18"/>
  <c r="I39" i="18"/>
  <c r="I38" i="18"/>
  <c r="I37" i="18"/>
  <c r="I36" i="18"/>
  <c r="I35" i="18"/>
  <c r="I34" i="18"/>
  <c r="I33" i="18"/>
  <c r="I32" i="18"/>
  <c r="I31" i="18"/>
  <c r="I30" i="18"/>
  <c r="I29" i="18"/>
  <c r="I28" i="18"/>
  <c r="I27" i="18"/>
  <c r="I26" i="18"/>
  <c r="I25" i="18"/>
  <c r="I24" i="18"/>
  <c r="I23" i="18"/>
  <c r="I22" i="18"/>
  <c r="I21" i="18"/>
  <c r="I20" i="18"/>
  <c r="I19" i="18"/>
  <c r="I18" i="18"/>
  <c r="I17" i="18"/>
  <c r="I16" i="18"/>
  <c r="I15" i="18"/>
  <c r="I14" i="18"/>
  <c r="E83" i="18"/>
  <c r="E81" i="18"/>
  <c r="E80" i="18"/>
  <c r="E79" i="18"/>
  <c r="E78" i="18"/>
  <c r="E77" i="18"/>
  <c r="E76" i="18"/>
  <c r="E75" i="18"/>
  <c r="E74" i="18"/>
  <c r="E73" i="18"/>
  <c r="E72" i="18"/>
  <c r="E71" i="18"/>
  <c r="E70" i="18"/>
  <c r="E69" i="18"/>
  <c r="E68" i="18"/>
  <c r="E67" i="18"/>
  <c r="E66" i="18"/>
  <c r="E65" i="18"/>
  <c r="E64" i="18"/>
  <c r="E63" i="18"/>
  <c r="E62" i="18"/>
  <c r="E60" i="18"/>
  <c r="E59" i="18"/>
  <c r="E58" i="18"/>
  <c r="E57" i="18"/>
  <c r="E56" i="18"/>
  <c r="E55" i="18"/>
  <c r="E54" i="18"/>
  <c r="E53" i="18"/>
  <c r="E52" i="18"/>
  <c r="E51" i="18"/>
  <c r="E50" i="18"/>
  <c r="E49" i="18"/>
  <c r="E48" i="18"/>
  <c r="E46" i="18"/>
  <c r="E45" i="18"/>
  <c r="E44" i="18"/>
  <c r="E43" i="18"/>
  <c r="E42" i="18"/>
  <c r="E41" i="18"/>
  <c r="E40" i="18"/>
  <c r="E39" i="18"/>
  <c r="E38" i="18"/>
  <c r="E37" i="18"/>
  <c r="E36" i="18"/>
  <c r="E35" i="18"/>
  <c r="E34" i="18"/>
  <c r="E33" i="18"/>
  <c r="E32" i="18"/>
  <c r="E31" i="18"/>
  <c r="E30" i="18"/>
  <c r="E29" i="18"/>
  <c r="E28" i="18"/>
  <c r="E27" i="18"/>
  <c r="E26" i="18"/>
  <c r="E25" i="18"/>
  <c r="E24" i="18"/>
  <c r="E23" i="18"/>
  <c r="E22" i="18"/>
  <c r="E21" i="18"/>
  <c r="E20" i="18"/>
  <c r="E19" i="18"/>
  <c r="E18" i="18"/>
  <c r="E17" i="18"/>
  <c r="E16" i="18"/>
  <c r="E15" i="18"/>
  <c r="E14" i="18"/>
  <c r="I36" i="15"/>
  <c r="I35" i="15"/>
  <c r="I34" i="15"/>
  <c r="I33" i="15"/>
  <c r="I32" i="15"/>
  <c r="I31" i="15"/>
  <c r="I29" i="15"/>
  <c r="I28" i="15"/>
  <c r="I27" i="15"/>
  <c r="I26" i="15"/>
  <c r="I25" i="15"/>
  <c r="I24" i="15"/>
  <c r="I23" i="15"/>
  <c r="I22" i="15"/>
  <c r="I21" i="15"/>
  <c r="I19" i="15"/>
  <c r="I18" i="15"/>
  <c r="I17" i="15"/>
  <c r="I16" i="15"/>
  <c r="I15" i="15"/>
  <c r="I14" i="15"/>
  <c r="E36" i="15"/>
  <c r="E35" i="15"/>
  <c r="E34" i="15"/>
  <c r="E33" i="15"/>
  <c r="E32" i="15"/>
  <c r="E31" i="15"/>
  <c r="E29" i="15"/>
  <c r="E28" i="15"/>
  <c r="E27" i="15"/>
  <c r="E26" i="15"/>
  <c r="E25" i="15"/>
  <c r="E24" i="15"/>
  <c r="E23" i="15"/>
  <c r="E22" i="15"/>
  <c r="E21" i="15"/>
  <c r="E19" i="15"/>
  <c r="E18" i="15"/>
  <c r="E17" i="15"/>
  <c r="E16" i="15"/>
  <c r="E15" i="15"/>
  <c r="E14" i="15"/>
  <c r="I84" i="14"/>
  <c r="I82" i="14"/>
  <c r="I81" i="14"/>
  <c r="I80" i="14"/>
  <c r="I79" i="14"/>
  <c r="I78" i="14"/>
  <c r="I77" i="14"/>
  <c r="I76" i="14"/>
  <c r="I75" i="14"/>
  <c r="I74" i="14"/>
  <c r="I73" i="14"/>
  <c r="I72" i="14"/>
  <c r="I71" i="14"/>
  <c r="I70" i="14"/>
  <c r="I69" i="14"/>
  <c r="I68" i="14"/>
  <c r="I67" i="14"/>
  <c r="I66" i="14"/>
  <c r="I65" i="14"/>
  <c r="I64" i="14"/>
  <c r="I63" i="14"/>
  <c r="I61" i="14"/>
  <c r="I60" i="14"/>
  <c r="I59" i="14"/>
  <c r="I58" i="14"/>
  <c r="I57" i="14"/>
  <c r="I56" i="14"/>
  <c r="I55" i="14"/>
  <c r="I54" i="14"/>
  <c r="I53" i="14"/>
  <c r="I52" i="14"/>
  <c r="I51" i="14"/>
  <c r="I50" i="14"/>
  <c r="I49" i="14"/>
  <c r="I48" i="14"/>
  <c r="I46" i="14"/>
  <c r="I45" i="14"/>
  <c r="I44" i="14"/>
  <c r="I43" i="14"/>
  <c r="I42" i="14"/>
  <c r="I41" i="14"/>
  <c r="I40" i="14"/>
  <c r="I39" i="14"/>
  <c r="I38" i="14"/>
  <c r="I37" i="14"/>
  <c r="I36" i="14"/>
  <c r="I35" i="14"/>
  <c r="I34" i="14"/>
  <c r="I33" i="14"/>
  <c r="I32" i="14"/>
  <c r="I31" i="14"/>
  <c r="I30" i="14"/>
  <c r="I29" i="14"/>
  <c r="I28" i="14"/>
  <c r="I27" i="14"/>
  <c r="I26" i="14"/>
  <c r="I25" i="14"/>
  <c r="I24" i="14"/>
  <c r="I23" i="14"/>
  <c r="I22" i="14"/>
  <c r="I21" i="14"/>
  <c r="I20" i="14"/>
  <c r="I19" i="14"/>
  <c r="I18" i="14"/>
  <c r="I17" i="14"/>
  <c r="I16" i="14"/>
  <c r="I15" i="14"/>
  <c r="I14" i="14"/>
  <c r="E84" i="14"/>
  <c r="E82" i="14"/>
  <c r="E81" i="14"/>
  <c r="E80" i="14"/>
  <c r="E79" i="14"/>
  <c r="E78" i="14"/>
  <c r="E77" i="14"/>
  <c r="E76" i="14"/>
  <c r="E75" i="14"/>
  <c r="E74" i="14"/>
  <c r="E73" i="14"/>
  <c r="E72" i="14"/>
  <c r="E71" i="14"/>
  <c r="E70" i="14"/>
  <c r="E69" i="14"/>
  <c r="E68" i="14"/>
  <c r="E67" i="14"/>
  <c r="E66" i="14"/>
  <c r="E65" i="14"/>
  <c r="E64" i="14"/>
  <c r="E63" i="14"/>
  <c r="E61" i="14"/>
  <c r="E60" i="14"/>
  <c r="E59" i="14"/>
  <c r="E58" i="14"/>
  <c r="E57" i="14"/>
  <c r="E56" i="14"/>
  <c r="E55" i="14"/>
  <c r="E54" i="14"/>
  <c r="E53" i="14"/>
  <c r="E52" i="14"/>
  <c r="E51" i="14"/>
  <c r="E50" i="14"/>
  <c r="E49" i="14"/>
  <c r="E48" i="14"/>
  <c r="E46" i="14"/>
  <c r="E45" i="14"/>
  <c r="E44" i="14"/>
  <c r="E43" i="14"/>
  <c r="E42" i="14"/>
  <c r="E41" i="14"/>
  <c r="E40" i="14"/>
  <c r="E39" i="14"/>
  <c r="E38" i="14"/>
  <c r="E37" i="14"/>
  <c r="E36" i="14"/>
  <c r="E35" i="14"/>
  <c r="E34" i="14"/>
  <c r="E33" i="14"/>
  <c r="E32" i="14"/>
  <c r="E31" i="14"/>
  <c r="E30" i="14"/>
  <c r="E29" i="14"/>
  <c r="E28" i="14"/>
  <c r="E27" i="14"/>
  <c r="E26" i="14"/>
  <c r="E25" i="14"/>
  <c r="E24" i="14"/>
  <c r="E23" i="14"/>
  <c r="E22" i="14"/>
  <c r="E21" i="14"/>
  <c r="E20" i="14"/>
  <c r="E19" i="14"/>
  <c r="E18" i="14"/>
  <c r="E17" i="14"/>
  <c r="E16" i="14"/>
  <c r="E15" i="14"/>
  <c r="E14" i="14"/>
  <c r="I25" i="13"/>
  <c r="I24" i="13"/>
  <c r="I23" i="13"/>
  <c r="I22" i="13"/>
  <c r="I21" i="13"/>
  <c r="I19" i="13"/>
  <c r="I18" i="13"/>
  <c r="I17" i="13"/>
  <c r="I16" i="13"/>
  <c r="I15" i="13"/>
  <c r="I14" i="13"/>
  <c r="E25" i="13"/>
  <c r="E24" i="13"/>
  <c r="E23" i="13"/>
  <c r="E22" i="13"/>
  <c r="E21" i="13"/>
  <c r="E19" i="13"/>
  <c r="E18" i="13"/>
  <c r="E17" i="13"/>
  <c r="E16" i="13"/>
  <c r="E15" i="13"/>
  <c r="E14" i="13"/>
  <c r="I43" i="12"/>
  <c r="I40" i="12"/>
  <c r="I39" i="12"/>
  <c r="I38" i="12"/>
  <c r="I37" i="12"/>
  <c r="I36" i="12"/>
  <c r="I35" i="12"/>
  <c r="I33" i="12"/>
  <c r="I32" i="12"/>
  <c r="I31" i="12"/>
  <c r="I30" i="12"/>
  <c r="I29" i="12"/>
  <c r="I28" i="12"/>
  <c r="I27" i="12"/>
  <c r="I26" i="12"/>
  <c r="I25" i="12"/>
  <c r="I24" i="12"/>
  <c r="I23" i="12"/>
  <c r="I22" i="12"/>
  <c r="I21" i="12"/>
  <c r="I20" i="12"/>
  <c r="I19" i="12"/>
  <c r="I18" i="12"/>
  <c r="I17" i="12"/>
  <c r="I16" i="12"/>
  <c r="I15" i="12"/>
  <c r="I14" i="12"/>
  <c r="E43" i="12"/>
  <c r="E40" i="12"/>
  <c r="E39" i="12"/>
  <c r="E38" i="12"/>
  <c r="E37" i="12"/>
  <c r="E36" i="12"/>
  <c r="E35" i="12"/>
  <c r="E33" i="12"/>
  <c r="E32" i="12"/>
  <c r="E31" i="12"/>
  <c r="E30" i="12"/>
  <c r="E29" i="12"/>
  <c r="E28" i="12"/>
  <c r="E27" i="12"/>
  <c r="E26" i="12"/>
  <c r="E25" i="12"/>
  <c r="E24" i="12"/>
  <c r="E23" i="12"/>
  <c r="E22" i="12"/>
  <c r="E21" i="12"/>
  <c r="E20" i="12"/>
  <c r="E19" i="12"/>
  <c r="E18" i="12"/>
  <c r="E17" i="12"/>
  <c r="E16" i="12"/>
  <c r="E15" i="12"/>
  <c r="E14" i="12"/>
  <c r="I36" i="8"/>
  <c r="I35" i="8"/>
  <c r="I34" i="8"/>
  <c r="I33" i="8"/>
  <c r="I32" i="8"/>
  <c r="I31" i="8"/>
  <c r="I29" i="8"/>
  <c r="I28" i="8"/>
  <c r="I27" i="8"/>
  <c r="I26" i="8"/>
  <c r="I25" i="8"/>
  <c r="I24" i="8"/>
  <c r="I23" i="8"/>
  <c r="I22" i="8"/>
  <c r="I21" i="8"/>
  <c r="I19" i="8"/>
  <c r="I18" i="8"/>
  <c r="I17" i="8"/>
  <c r="I16" i="8"/>
  <c r="I15" i="8"/>
  <c r="I14" i="8"/>
  <c r="I13" i="8"/>
  <c r="E36" i="8"/>
  <c r="E35" i="8"/>
  <c r="E34" i="8"/>
  <c r="E33" i="8"/>
  <c r="E32" i="8"/>
  <c r="E31" i="8"/>
  <c r="E29" i="8"/>
  <c r="E28" i="8"/>
  <c r="E27" i="8"/>
  <c r="E26" i="8"/>
  <c r="E25" i="8"/>
  <c r="E24" i="8"/>
  <c r="E23" i="8"/>
  <c r="E22" i="8"/>
  <c r="E21" i="8"/>
  <c r="E19" i="8"/>
  <c r="E18" i="8"/>
  <c r="E17" i="8"/>
  <c r="E16" i="8"/>
  <c r="E15" i="8"/>
  <c r="E14" i="8"/>
  <c r="E13" i="8"/>
  <c r="K9" i="4"/>
  <c r="I9" i="4"/>
  <c r="I95" i="4"/>
  <c r="I93" i="4"/>
  <c r="I92" i="4"/>
  <c r="I91" i="4"/>
  <c r="I90" i="4"/>
  <c r="I89" i="4"/>
  <c r="I88" i="4"/>
  <c r="I87" i="4"/>
  <c r="I86" i="4"/>
  <c r="I85" i="4"/>
  <c r="I84" i="4"/>
  <c r="I83" i="4"/>
  <c r="I82" i="4"/>
  <c r="I81" i="4"/>
  <c r="I80" i="4"/>
  <c r="I79" i="4"/>
  <c r="I78" i="4"/>
  <c r="I77" i="4"/>
  <c r="I76" i="4"/>
  <c r="I75" i="4"/>
  <c r="I74" i="4"/>
  <c r="I73" i="4"/>
  <c r="I72" i="4"/>
  <c r="I70" i="4"/>
  <c r="I69" i="4"/>
  <c r="I68" i="4"/>
  <c r="I67" i="4"/>
  <c r="I66" i="4"/>
  <c r="I65" i="4"/>
  <c r="I64" i="4"/>
  <c r="I63" i="4"/>
  <c r="I62" i="4"/>
  <c r="I61" i="4"/>
  <c r="I60" i="4"/>
  <c r="I59" i="4"/>
  <c r="I58" i="4"/>
  <c r="I57" i="4"/>
  <c r="I56" i="4"/>
  <c r="I55" i="4"/>
  <c r="I54" i="4"/>
  <c r="I53" i="4"/>
  <c r="I52" i="4"/>
  <c r="I50" i="4"/>
  <c r="I49" i="4"/>
  <c r="I48" i="4"/>
  <c r="I47" i="4"/>
  <c r="I46" i="4"/>
  <c r="I45" i="4"/>
  <c r="I44" i="4"/>
  <c r="I43" i="4"/>
  <c r="I42" i="4"/>
  <c r="I41" i="4"/>
  <c r="I40" i="4"/>
  <c r="I39" i="4"/>
  <c r="I38" i="4"/>
  <c r="I37" i="4"/>
  <c r="I36" i="4"/>
  <c r="I35" i="4"/>
  <c r="I34" i="4"/>
  <c r="I33" i="4"/>
  <c r="I32" i="4"/>
  <c r="I31" i="4"/>
  <c r="I30" i="4"/>
  <c r="I29" i="4"/>
  <c r="I28" i="4"/>
  <c r="I27" i="4"/>
  <c r="I26" i="4"/>
  <c r="I25" i="4"/>
  <c r="I24" i="4"/>
  <c r="I23" i="4"/>
  <c r="I22" i="4"/>
  <c r="I21" i="4"/>
  <c r="I20" i="4"/>
  <c r="I19" i="4"/>
  <c r="I18" i="4"/>
  <c r="I17" i="4"/>
  <c r="I16" i="4"/>
  <c r="I15" i="4"/>
  <c r="I14" i="4"/>
  <c r="I13" i="4"/>
  <c r="E95" i="4"/>
  <c r="E93" i="4"/>
  <c r="E92" i="4"/>
  <c r="E91" i="4"/>
  <c r="E90" i="4"/>
  <c r="E89" i="4"/>
  <c r="E88" i="4"/>
  <c r="E87" i="4"/>
  <c r="E86" i="4"/>
  <c r="E85" i="4"/>
  <c r="E84" i="4"/>
  <c r="E83" i="4"/>
  <c r="E82" i="4"/>
  <c r="E81" i="4"/>
  <c r="E80" i="4"/>
  <c r="E79" i="4"/>
  <c r="E78" i="4"/>
  <c r="E77" i="4"/>
  <c r="E76" i="4"/>
  <c r="E75" i="4"/>
  <c r="E74" i="4"/>
  <c r="E73" i="4"/>
  <c r="E72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G28" i="11"/>
  <c r="G27" i="11"/>
  <c r="G26" i="11"/>
  <c r="G25" i="11"/>
  <c r="H31" i="30"/>
  <c r="I31" i="30"/>
  <c r="I38" i="29"/>
  <c r="I38" i="28"/>
  <c r="I21" i="27"/>
  <c r="I20" i="10"/>
  <c r="I9" i="8" l="1"/>
  <c r="G35" i="11"/>
  <c r="B29" i="33" s="1"/>
  <c r="B52" i="33" l="1"/>
  <c r="B53" i="33"/>
  <c r="B51" i="33"/>
  <c r="B50" i="33"/>
  <c r="B49" i="33"/>
  <c r="C44" i="33"/>
  <c r="E26" i="33"/>
  <c r="E25" i="33"/>
  <c r="H26" i="33"/>
  <c r="G26" i="33"/>
  <c r="F26" i="33"/>
  <c r="D26" i="33"/>
  <c r="C26" i="33"/>
  <c r="B26" i="33"/>
  <c r="H15" i="33"/>
  <c r="G15" i="33"/>
  <c r="F15" i="33"/>
  <c r="E15" i="33"/>
  <c r="D15" i="33"/>
  <c r="C15" i="33"/>
  <c r="B15" i="33"/>
  <c r="H25" i="33"/>
  <c r="G25" i="33"/>
  <c r="F25" i="33"/>
  <c r="D25" i="33"/>
  <c r="C25" i="33"/>
  <c r="B25" i="33"/>
  <c r="H14" i="33"/>
  <c r="G14" i="33"/>
  <c r="F14" i="33"/>
  <c r="E14" i="33"/>
  <c r="D14" i="33"/>
  <c r="C14" i="33"/>
  <c r="B14" i="33"/>
  <c r="D49" i="33" l="1"/>
  <c r="F49" i="33" s="1"/>
  <c r="D50" i="33"/>
  <c r="F50" i="33" s="1"/>
  <c r="D51" i="33"/>
  <c r="F51" i="33" s="1"/>
  <c r="D53" i="33"/>
  <c r="F53" i="33" s="1"/>
  <c r="D52" i="33"/>
  <c r="F52" i="33" s="1"/>
  <c r="I26" i="33"/>
  <c r="I25" i="33"/>
  <c r="F54" i="33" l="1"/>
  <c r="I14" i="33"/>
  <c r="I15" i="33"/>
  <c r="H31" i="32" l="1"/>
  <c r="H23" i="32"/>
  <c r="H38" i="31"/>
  <c r="H31" i="31"/>
  <c r="H23" i="31"/>
  <c r="H24" i="30"/>
  <c r="H38" i="29"/>
  <c r="H31" i="29"/>
  <c r="H23" i="29"/>
  <c r="H38" i="28"/>
  <c r="H31" i="28"/>
  <c r="H23" i="28"/>
  <c r="H31" i="27"/>
  <c r="H23" i="27"/>
  <c r="H37" i="10"/>
  <c r="H30" i="10"/>
  <c r="H22" i="10"/>
  <c r="G24" i="26"/>
  <c r="G23" i="26"/>
  <c r="G22" i="26"/>
  <c r="G25" i="26"/>
  <c r="G21" i="26"/>
  <c r="G19" i="26"/>
  <c r="G18" i="26"/>
  <c r="G15" i="26"/>
  <c r="G17" i="26"/>
  <c r="G16" i="26"/>
  <c r="G14" i="26"/>
  <c r="G38" i="25"/>
  <c r="G37" i="25"/>
  <c r="G36" i="25"/>
  <c r="G29" i="25"/>
  <c r="G28" i="25"/>
  <c r="G27" i="25"/>
  <c r="G21" i="25"/>
  <c r="G20" i="25"/>
  <c r="G19" i="25"/>
  <c r="G43" i="25"/>
  <c r="G40" i="25"/>
  <c r="G39" i="25"/>
  <c r="G35" i="25"/>
  <c r="G33" i="25"/>
  <c r="G32" i="25"/>
  <c r="G31" i="25"/>
  <c r="G30" i="25"/>
  <c r="G26" i="25"/>
  <c r="G25" i="25"/>
  <c r="G24" i="25"/>
  <c r="G23" i="25"/>
  <c r="G22" i="25"/>
  <c r="G18" i="25"/>
  <c r="G17" i="25"/>
  <c r="G16" i="25"/>
  <c r="G15" i="25"/>
  <c r="G14" i="25"/>
  <c r="G10" i="26" l="1"/>
  <c r="K8" i="24"/>
  <c r="C8" i="24"/>
  <c r="K8" i="19" l="1"/>
  <c r="C8" i="19"/>
  <c r="A3" i="15"/>
  <c r="G14" i="8"/>
  <c r="G93" i="4"/>
  <c r="E32" i="32" l="1"/>
  <c r="E24" i="32"/>
  <c r="E39" i="31"/>
  <c r="E32" i="31"/>
  <c r="E24" i="31"/>
  <c r="E32" i="30"/>
  <c r="E25" i="30"/>
  <c r="E39" i="29"/>
  <c r="E32" i="29"/>
  <c r="F32" i="29" s="1"/>
  <c r="E24" i="29"/>
  <c r="E39" i="28"/>
  <c r="E32" i="28"/>
  <c r="E24" i="28"/>
  <c r="E32" i="27"/>
  <c r="E24" i="27"/>
  <c r="E25" i="27"/>
  <c r="F25" i="27" s="1"/>
  <c r="G25" i="27" s="1"/>
  <c r="I25" i="27" s="1"/>
  <c r="E31" i="10"/>
  <c r="F31" i="10" s="1"/>
  <c r="G31" i="10" s="1"/>
  <c r="I31" i="10" s="1"/>
  <c r="F32" i="32" l="1"/>
  <c r="G32" i="32" s="1"/>
  <c r="I32" i="32" s="1"/>
  <c r="F24" i="32"/>
  <c r="G24" i="32" s="1"/>
  <c r="I24" i="32" s="1"/>
  <c r="F39" i="31"/>
  <c r="G39" i="31" s="1"/>
  <c r="I39" i="31" s="1"/>
  <c r="F32" i="31"/>
  <c r="G32" i="31" s="1"/>
  <c r="I32" i="31" s="1"/>
  <c r="F24" i="31"/>
  <c r="G24" i="31" s="1"/>
  <c r="I24" i="31" s="1"/>
  <c r="F32" i="30"/>
  <c r="G32" i="30" s="1"/>
  <c r="I32" i="30" s="1"/>
  <c r="F25" i="30"/>
  <c r="G25" i="30" s="1"/>
  <c r="I25" i="30" s="1"/>
  <c r="F39" i="29"/>
  <c r="G39" i="29" s="1"/>
  <c r="I39" i="29" s="1"/>
  <c r="G32" i="29"/>
  <c r="I32" i="29" s="1"/>
  <c r="F24" i="29"/>
  <c r="G24" i="29" s="1"/>
  <c r="I24" i="29" s="1"/>
  <c r="F39" i="28"/>
  <c r="G39" i="28" s="1"/>
  <c r="I39" i="28" s="1"/>
  <c r="F32" i="28"/>
  <c r="G32" i="28" s="1"/>
  <c r="I32" i="28" s="1"/>
  <c r="F24" i="28"/>
  <c r="G24" i="28" s="1"/>
  <c r="I24" i="28" s="1"/>
  <c r="F32" i="27"/>
  <c r="G32" i="27" s="1"/>
  <c r="I32" i="27" s="1"/>
  <c r="F24" i="27"/>
  <c r="G24" i="27" s="1"/>
  <c r="I24" i="27" s="1"/>
  <c r="E38" i="10"/>
  <c r="E23" i="10"/>
  <c r="F38" i="10" l="1"/>
  <c r="G38" i="10" s="1"/>
  <c r="I38" i="10" s="1"/>
  <c r="F23" i="10"/>
  <c r="G23" i="10" s="1"/>
  <c r="I23" i="10" s="1"/>
  <c r="G64" i="14" l="1"/>
  <c r="G65" i="14"/>
  <c r="G66" i="14"/>
  <c r="G67" i="14"/>
  <c r="G68" i="14"/>
  <c r="G69" i="14"/>
  <c r="G70" i="14"/>
  <c r="G71" i="14"/>
  <c r="G72" i="14"/>
  <c r="G73" i="14"/>
  <c r="G74" i="14"/>
  <c r="G75" i="14"/>
  <c r="G76" i="14"/>
  <c r="G77" i="14"/>
  <c r="G78" i="14"/>
  <c r="G79" i="14"/>
  <c r="G80" i="14"/>
  <c r="G81" i="14"/>
  <c r="G82" i="14"/>
  <c r="G49" i="14"/>
  <c r="G50" i="14"/>
  <c r="G51" i="14"/>
  <c r="G52" i="14"/>
  <c r="G53" i="14"/>
  <c r="G54" i="14"/>
  <c r="G55" i="14"/>
  <c r="G56" i="14"/>
  <c r="G57" i="14"/>
  <c r="G58" i="14"/>
  <c r="G59" i="14"/>
  <c r="G60" i="14"/>
  <c r="G61" i="14"/>
  <c r="G37" i="14"/>
  <c r="G38" i="14"/>
  <c r="G39" i="14"/>
  <c r="G40" i="14"/>
  <c r="G41" i="14"/>
  <c r="G42" i="14"/>
  <c r="G43" i="14"/>
  <c r="G44" i="14"/>
  <c r="G45" i="14"/>
  <c r="G46" i="14"/>
  <c r="G14" i="14"/>
  <c r="G15" i="14"/>
  <c r="G16" i="14"/>
  <c r="G17" i="14"/>
  <c r="G18" i="14"/>
  <c r="G19" i="14"/>
  <c r="G20" i="14"/>
  <c r="G21" i="14"/>
  <c r="G22" i="14"/>
  <c r="G23" i="14"/>
  <c r="G24" i="14"/>
  <c r="G25" i="14"/>
  <c r="G26" i="14"/>
  <c r="G27" i="14"/>
  <c r="G28" i="14"/>
  <c r="G29" i="14"/>
  <c r="G30" i="14"/>
  <c r="G31" i="14"/>
  <c r="G32" i="14"/>
  <c r="G33" i="14"/>
  <c r="G34" i="14"/>
  <c r="G35" i="14"/>
  <c r="J38" i="32" l="1"/>
  <c r="J31" i="32"/>
  <c r="J23" i="32"/>
  <c r="A6" i="32"/>
  <c r="A5" i="32"/>
  <c r="A4" i="32"/>
  <c r="A3" i="32"/>
  <c r="A2" i="32"/>
  <c r="A1" i="32"/>
  <c r="H38" i="32"/>
  <c r="E37" i="32"/>
  <c r="E36" i="32"/>
  <c r="E35" i="32"/>
  <c r="E34" i="32"/>
  <c r="E33" i="32"/>
  <c r="E30" i="32"/>
  <c r="F30" i="32" s="1"/>
  <c r="G30" i="32" s="1"/>
  <c r="I30" i="32" s="1"/>
  <c r="E29" i="32"/>
  <c r="E28" i="32"/>
  <c r="E27" i="32"/>
  <c r="E26" i="32"/>
  <c r="F26" i="32" s="1"/>
  <c r="G26" i="32" s="1"/>
  <c r="I26" i="32" s="1"/>
  <c r="E25" i="32"/>
  <c r="J38" i="31"/>
  <c r="J31" i="31"/>
  <c r="J23" i="31"/>
  <c r="A6" i="31"/>
  <c r="A5" i="31"/>
  <c r="A4" i="31"/>
  <c r="A3" i="31"/>
  <c r="A2" i="31"/>
  <c r="A1" i="31"/>
  <c r="A6" i="30"/>
  <c r="A5" i="30"/>
  <c r="A4" i="30"/>
  <c r="A3" i="30"/>
  <c r="A2" i="30"/>
  <c r="A1" i="30"/>
  <c r="A6" i="29"/>
  <c r="A5" i="29"/>
  <c r="A4" i="29"/>
  <c r="A3" i="29"/>
  <c r="A2" i="29"/>
  <c r="A1" i="29"/>
  <c r="E43" i="31"/>
  <c r="F43" i="31" s="1"/>
  <c r="G43" i="31" s="1"/>
  <c r="I43" i="31" s="1"/>
  <c r="E42" i="31"/>
  <c r="F42" i="31" s="1"/>
  <c r="E41" i="31"/>
  <c r="F41" i="31" s="1"/>
  <c r="G41" i="31" s="1"/>
  <c r="I41" i="31" s="1"/>
  <c r="E40" i="31"/>
  <c r="F40" i="31" s="1"/>
  <c r="H21" i="31"/>
  <c r="E37" i="31"/>
  <c r="F37" i="31" s="1"/>
  <c r="G37" i="31" s="1"/>
  <c r="I37" i="31" s="1"/>
  <c r="E36" i="31"/>
  <c r="E35" i="31"/>
  <c r="F35" i="31" s="1"/>
  <c r="G35" i="31" s="1"/>
  <c r="I35" i="31" s="1"/>
  <c r="E34" i="31"/>
  <c r="F34" i="31" s="1"/>
  <c r="E33" i="31"/>
  <c r="F33" i="31" s="1"/>
  <c r="G33" i="31" s="1"/>
  <c r="I33" i="31" s="1"/>
  <c r="E30" i="31"/>
  <c r="F30" i="31" s="1"/>
  <c r="E29" i="31"/>
  <c r="F29" i="31" s="1"/>
  <c r="G29" i="31" s="1"/>
  <c r="I29" i="31" s="1"/>
  <c r="E28" i="31"/>
  <c r="F28" i="31" s="1"/>
  <c r="E27" i="31"/>
  <c r="F27" i="31" s="1"/>
  <c r="G27" i="31" s="1"/>
  <c r="I27" i="31" s="1"/>
  <c r="E26" i="31"/>
  <c r="E25" i="31"/>
  <c r="F25" i="31" s="1"/>
  <c r="G25" i="31" s="1"/>
  <c r="I25" i="31" s="1"/>
  <c r="J31" i="30"/>
  <c r="J24" i="30"/>
  <c r="J23" i="30"/>
  <c r="E36" i="30"/>
  <c r="E35" i="30"/>
  <c r="E34" i="30"/>
  <c r="F34" i="30" s="1"/>
  <c r="E33" i="30"/>
  <c r="E30" i="30"/>
  <c r="F30" i="30" s="1"/>
  <c r="E29" i="30"/>
  <c r="E28" i="30"/>
  <c r="F28" i="30" s="1"/>
  <c r="E27" i="30"/>
  <c r="E26" i="30"/>
  <c r="F26" i="30" s="1"/>
  <c r="H21" i="30"/>
  <c r="J38" i="29"/>
  <c r="J31" i="29"/>
  <c r="J23" i="29"/>
  <c r="E43" i="29"/>
  <c r="E42" i="29"/>
  <c r="E41" i="29"/>
  <c r="E40" i="29"/>
  <c r="E37" i="29"/>
  <c r="E36" i="29"/>
  <c r="E35" i="29"/>
  <c r="E34" i="29"/>
  <c r="E33" i="29"/>
  <c r="E30" i="29"/>
  <c r="E29" i="29"/>
  <c r="E28" i="29"/>
  <c r="E27" i="29"/>
  <c r="E26" i="29"/>
  <c r="E25" i="29"/>
  <c r="J38" i="28"/>
  <c r="J31" i="28"/>
  <c r="J23" i="28"/>
  <c r="A6" i="28"/>
  <c r="A5" i="28"/>
  <c r="A4" i="28"/>
  <c r="A3" i="28"/>
  <c r="A2" i="28"/>
  <c r="A1" i="28"/>
  <c r="E43" i="28"/>
  <c r="E42" i="28"/>
  <c r="E41" i="28"/>
  <c r="E40" i="28"/>
  <c r="F40" i="28" s="1"/>
  <c r="E37" i="28"/>
  <c r="F37" i="28" s="1"/>
  <c r="G37" i="28" s="1"/>
  <c r="I37" i="28" s="1"/>
  <c r="E36" i="28"/>
  <c r="F36" i="28" s="1"/>
  <c r="E35" i="28"/>
  <c r="F35" i="28" s="1"/>
  <c r="G35" i="28" s="1"/>
  <c r="I35" i="28" s="1"/>
  <c r="E34" i="28"/>
  <c r="E33" i="28"/>
  <c r="F33" i="28" s="1"/>
  <c r="G33" i="28" s="1"/>
  <c r="I33" i="28" s="1"/>
  <c r="E30" i="28"/>
  <c r="F30" i="28" s="1"/>
  <c r="E29" i="28"/>
  <c r="F29" i="28" s="1"/>
  <c r="G29" i="28" s="1"/>
  <c r="I29" i="28" s="1"/>
  <c r="E28" i="28"/>
  <c r="E27" i="28"/>
  <c r="F27" i="28" s="1"/>
  <c r="G27" i="28" s="1"/>
  <c r="I27" i="28" s="1"/>
  <c r="E26" i="28"/>
  <c r="F26" i="28" s="1"/>
  <c r="E25" i="28"/>
  <c r="F25" i="28" s="1"/>
  <c r="G25" i="28" s="1"/>
  <c r="I25" i="28" s="1"/>
  <c r="J23" i="27"/>
  <c r="J31" i="27"/>
  <c r="A6" i="27"/>
  <c r="A5" i="27"/>
  <c r="A4" i="27"/>
  <c r="A3" i="27"/>
  <c r="A2" i="27"/>
  <c r="A1" i="27"/>
  <c r="H38" i="27"/>
  <c r="E37" i="27"/>
  <c r="E36" i="27"/>
  <c r="F36" i="27" s="1"/>
  <c r="G36" i="27" s="1"/>
  <c r="I36" i="27" s="1"/>
  <c r="E35" i="27"/>
  <c r="E34" i="27"/>
  <c r="F34" i="27" s="1"/>
  <c r="G34" i="27" s="1"/>
  <c r="I34" i="27" s="1"/>
  <c r="E33" i="27"/>
  <c r="E30" i="27"/>
  <c r="F30" i="27" s="1"/>
  <c r="G30" i="27" s="1"/>
  <c r="I30" i="27" s="1"/>
  <c r="E29" i="27"/>
  <c r="E28" i="27"/>
  <c r="F28" i="27" s="1"/>
  <c r="G28" i="27" s="1"/>
  <c r="I28" i="27" s="1"/>
  <c r="E27" i="27"/>
  <c r="E26" i="27"/>
  <c r="F26" i="27" s="1"/>
  <c r="G26" i="27" s="1"/>
  <c r="I26" i="27" s="1"/>
  <c r="J37" i="10"/>
  <c r="J30" i="10"/>
  <c r="E42" i="10"/>
  <c r="E41" i="10"/>
  <c r="E36" i="10"/>
  <c r="F36" i="10" s="1"/>
  <c r="G36" i="10" s="1"/>
  <c r="I36" i="10" s="1"/>
  <c r="E35" i="10"/>
  <c r="E34" i="10"/>
  <c r="E33" i="10"/>
  <c r="E29" i="10"/>
  <c r="E28" i="10"/>
  <c r="F28" i="10" s="1"/>
  <c r="G28" i="10" s="1"/>
  <c r="I28" i="10" s="1"/>
  <c r="E27" i="10"/>
  <c r="F27" i="10" s="1"/>
  <c r="G27" i="10" s="1"/>
  <c r="I27" i="10" s="1"/>
  <c r="E26" i="10"/>
  <c r="F26" i="10" s="1"/>
  <c r="G26" i="10" s="1"/>
  <c r="I26" i="10" s="1"/>
  <c r="E25" i="10"/>
  <c r="F25" i="10" s="1"/>
  <c r="J22" i="10"/>
  <c r="H21" i="32" l="1"/>
  <c r="F28" i="32"/>
  <c r="G28" i="32" s="1"/>
  <c r="I28" i="32" s="1"/>
  <c r="F36" i="32"/>
  <c r="G36" i="32" s="1"/>
  <c r="I36" i="32" s="1"/>
  <c r="F34" i="32"/>
  <c r="G34" i="32" s="1"/>
  <c r="I34" i="32" s="1"/>
  <c r="G28" i="30"/>
  <c r="I28" i="30" s="1"/>
  <c r="G34" i="30"/>
  <c r="I34" i="30" s="1"/>
  <c r="G30" i="30"/>
  <c r="I30" i="30" s="1"/>
  <c r="F36" i="30"/>
  <c r="G36" i="30" s="1"/>
  <c r="I36" i="30" s="1"/>
  <c r="G26" i="30"/>
  <c r="I26" i="30" s="1"/>
  <c r="H21" i="29"/>
  <c r="H21" i="28"/>
  <c r="F25" i="32"/>
  <c r="G25" i="32" s="1"/>
  <c r="I25" i="32" s="1"/>
  <c r="F29" i="32"/>
  <c r="G29" i="32" s="1"/>
  <c r="I29" i="32" s="1"/>
  <c r="F33" i="32"/>
  <c r="G33" i="32" s="1"/>
  <c r="I33" i="32" s="1"/>
  <c r="I31" i="32" s="1"/>
  <c r="F37" i="32"/>
  <c r="G37" i="32" s="1"/>
  <c r="I37" i="32" s="1"/>
  <c r="F27" i="32"/>
  <c r="G27" i="32" s="1"/>
  <c r="I27" i="32" s="1"/>
  <c r="F35" i="32"/>
  <c r="G35" i="32" s="1"/>
  <c r="I35" i="32" s="1"/>
  <c r="F26" i="31"/>
  <c r="G26" i="31" s="1"/>
  <c r="I26" i="31" s="1"/>
  <c r="F36" i="31"/>
  <c r="G36" i="31" s="1"/>
  <c r="I36" i="31" s="1"/>
  <c r="G28" i="31"/>
  <c r="I28" i="31" s="1"/>
  <c r="G30" i="31"/>
  <c r="I30" i="31" s="1"/>
  <c r="G34" i="31"/>
  <c r="I34" i="31" s="1"/>
  <c r="I31" i="31" s="1"/>
  <c r="G40" i="31"/>
  <c r="I40" i="31" s="1"/>
  <c r="G42" i="31"/>
  <c r="I42" i="31" s="1"/>
  <c r="F27" i="30"/>
  <c r="G27" i="30" s="1"/>
  <c r="I27" i="30" s="1"/>
  <c r="F29" i="30"/>
  <c r="G29" i="30" s="1"/>
  <c r="I29" i="30" s="1"/>
  <c r="F33" i="30"/>
  <c r="G33" i="30" s="1"/>
  <c r="I33" i="30" s="1"/>
  <c r="F35" i="30"/>
  <c r="G35" i="30" s="1"/>
  <c r="I35" i="30" s="1"/>
  <c r="F26" i="29"/>
  <c r="G26" i="29" s="1"/>
  <c r="I26" i="29" s="1"/>
  <c r="F28" i="29"/>
  <c r="G28" i="29" s="1"/>
  <c r="I28" i="29" s="1"/>
  <c r="F30" i="29"/>
  <c r="G30" i="29" s="1"/>
  <c r="I30" i="29" s="1"/>
  <c r="F34" i="29"/>
  <c r="G34" i="29" s="1"/>
  <c r="I34" i="29" s="1"/>
  <c r="F36" i="29"/>
  <c r="G36" i="29" s="1"/>
  <c r="I36" i="29" s="1"/>
  <c r="F40" i="29"/>
  <c r="G40" i="29" s="1"/>
  <c r="I40" i="29" s="1"/>
  <c r="F42" i="29"/>
  <c r="G42" i="29" s="1"/>
  <c r="I42" i="29" s="1"/>
  <c r="F25" i="29"/>
  <c r="G25" i="29" s="1"/>
  <c r="I25" i="29" s="1"/>
  <c r="F27" i="29"/>
  <c r="G27" i="29" s="1"/>
  <c r="I27" i="29" s="1"/>
  <c r="F29" i="29"/>
  <c r="G29" i="29" s="1"/>
  <c r="I29" i="29" s="1"/>
  <c r="F33" i="29"/>
  <c r="G33" i="29" s="1"/>
  <c r="I33" i="29" s="1"/>
  <c r="F35" i="29"/>
  <c r="G35" i="29" s="1"/>
  <c r="I35" i="29" s="1"/>
  <c r="F37" i="29"/>
  <c r="G37" i="29" s="1"/>
  <c r="I37" i="29" s="1"/>
  <c r="F41" i="29"/>
  <c r="G41" i="29" s="1"/>
  <c r="I41" i="29" s="1"/>
  <c r="F43" i="29"/>
  <c r="G43" i="29" s="1"/>
  <c r="I43" i="29" s="1"/>
  <c r="F28" i="28"/>
  <c r="G28" i="28" s="1"/>
  <c r="I28" i="28" s="1"/>
  <c r="F34" i="28"/>
  <c r="G34" i="28" s="1"/>
  <c r="I34" i="28" s="1"/>
  <c r="I31" i="28" s="1"/>
  <c r="F42" i="28"/>
  <c r="G42" i="28" s="1"/>
  <c r="I42" i="28" s="1"/>
  <c r="G26" i="28"/>
  <c r="I26" i="28" s="1"/>
  <c r="I23" i="28" s="1"/>
  <c r="G30" i="28"/>
  <c r="I30" i="28" s="1"/>
  <c r="G36" i="28"/>
  <c r="I36" i="28" s="1"/>
  <c r="G40" i="28"/>
  <c r="I40" i="28" s="1"/>
  <c r="F41" i="28"/>
  <c r="G41" i="28" s="1"/>
  <c r="I41" i="28" s="1"/>
  <c r="F43" i="28"/>
  <c r="G43" i="28" s="1"/>
  <c r="I43" i="28" s="1"/>
  <c r="F27" i="27"/>
  <c r="G27" i="27" s="1"/>
  <c r="I27" i="27" s="1"/>
  <c r="F29" i="27"/>
  <c r="G29" i="27" s="1"/>
  <c r="I29" i="27" s="1"/>
  <c r="F33" i="27"/>
  <c r="G33" i="27" s="1"/>
  <c r="I33" i="27" s="1"/>
  <c r="I31" i="27" s="1"/>
  <c r="F35" i="27"/>
  <c r="G35" i="27" s="1"/>
  <c r="I35" i="27" s="1"/>
  <c r="F37" i="27"/>
  <c r="G37" i="27" s="1"/>
  <c r="I37" i="27" s="1"/>
  <c r="F42" i="10"/>
  <c r="G42" i="10" s="1"/>
  <c r="I42" i="10" s="1"/>
  <c r="F41" i="10"/>
  <c r="G41" i="10" s="1"/>
  <c r="I41" i="10" s="1"/>
  <c r="F34" i="10"/>
  <c r="G34" i="10" s="1"/>
  <c r="I34" i="10" s="1"/>
  <c r="F33" i="10"/>
  <c r="G33" i="10" s="1"/>
  <c r="I33" i="10" s="1"/>
  <c r="F35" i="10"/>
  <c r="G35" i="10" s="1"/>
  <c r="I35" i="10" s="1"/>
  <c r="F29" i="10"/>
  <c r="G29" i="10" s="1"/>
  <c r="I29" i="10" s="1"/>
  <c r="G25" i="10"/>
  <c r="I25" i="10" s="1"/>
  <c r="D28" i="11"/>
  <c r="E28" i="11" s="1"/>
  <c r="I23" i="32" l="1"/>
  <c r="I38" i="31"/>
  <c r="G44" i="33" s="1"/>
  <c r="F44" i="33"/>
  <c r="I24" i="30"/>
  <c r="I23" i="29"/>
  <c r="D44" i="33"/>
  <c r="I23" i="27"/>
  <c r="I23" i="31"/>
  <c r="G42" i="33" s="1"/>
  <c r="I31" i="29"/>
  <c r="E43" i="33" s="1"/>
  <c r="G43" i="33"/>
  <c r="H43" i="33"/>
  <c r="I38" i="32"/>
  <c r="H44" i="33" s="1"/>
  <c r="F42" i="33"/>
  <c r="F43" i="33"/>
  <c r="E44" i="33"/>
  <c r="D43" i="33"/>
  <c r="D42" i="33"/>
  <c r="C43" i="33"/>
  <c r="I38" i="27"/>
  <c r="A3" i="24"/>
  <c r="A3" i="26"/>
  <c r="A6" i="26"/>
  <c r="A5" i="26"/>
  <c r="A4" i="26"/>
  <c r="A2" i="26"/>
  <c r="A1" i="26"/>
  <c r="A6" i="25"/>
  <c r="A5" i="25"/>
  <c r="A4" i="25"/>
  <c r="A2" i="25"/>
  <c r="A1" i="25"/>
  <c r="A6" i="24"/>
  <c r="A5" i="24"/>
  <c r="A4" i="24"/>
  <c r="A2" i="24"/>
  <c r="A1" i="24"/>
  <c r="G83" i="23"/>
  <c r="G81" i="23"/>
  <c r="G80" i="23"/>
  <c r="G79" i="23"/>
  <c r="G78" i="23"/>
  <c r="G77" i="23"/>
  <c r="G76" i="23"/>
  <c r="G75" i="23"/>
  <c r="G74" i="23"/>
  <c r="G73" i="23"/>
  <c r="G72" i="23"/>
  <c r="G71" i="23"/>
  <c r="G70" i="23"/>
  <c r="G69" i="23"/>
  <c r="G68" i="23"/>
  <c r="G67" i="23"/>
  <c r="G66" i="23"/>
  <c r="G65" i="23"/>
  <c r="G64" i="23"/>
  <c r="G63" i="23"/>
  <c r="G62" i="23"/>
  <c r="G60" i="23"/>
  <c r="G59" i="23"/>
  <c r="G58" i="23"/>
  <c r="G57" i="23"/>
  <c r="G56" i="23"/>
  <c r="G55" i="23"/>
  <c r="G54" i="23"/>
  <c r="G53" i="23"/>
  <c r="G52" i="23"/>
  <c r="G51" i="23"/>
  <c r="G50" i="23"/>
  <c r="G49" i="23"/>
  <c r="G48" i="23"/>
  <c r="G46" i="23"/>
  <c r="G45" i="23"/>
  <c r="G44" i="23"/>
  <c r="G43" i="23"/>
  <c r="G42" i="23"/>
  <c r="G41" i="23"/>
  <c r="G40" i="23"/>
  <c r="G39" i="23"/>
  <c r="G38" i="23"/>
  <c r="G37" i="23"/>
  <c r="G36" i="23"/>
  <c r="G35" i="23"/>
  <c r="G34" i="23"/>
  <c r="G33" i="23"/>
  <c r="G32" i="23"/>
  <c r="G31" i="23"/>
  <c r="G30" i="23"/>
  <c r="G29" i="23"/>
  <c r="G28" i="23"/>
  <c r="G27" i="23"/>
  <c r="G26" i="23"/>
  <c r="G25" i="23"/>
  <c r="G24" i="23"/>
  <c r="G23" i="23"/>
  <c r="G22" i="23"/>
  <c r="G21" i="23"/>
  <c r="G20" i="23"/>
  <c r="G19" i="23"/>
  <c r="G18" i="23"/>
  <c r="G17" i="23"/>
  <c r="G16" i="23"/>
  <c r="G15" i="23"/>
  <c r="G14" i="23"/>
  <c r="A6" i="23"/>
  <c r="A5" i="23"/>
  <c r="A4" i="23"/>
  <c r="A2" i="23"/>
  <c r="A1" i="23"/>
  <c r="G10" i="23" l="1"/>
  <c r="K9" i="23" s="1"/>
  <c r="D45" i="33"/>
  <c r="G45" i="33"/>
  <c r="C42" i="33"/>
  <c r="C45" i="33" s="1"/>
  <c r="K21" i="27"/>
  <c r="F45" i="33"/>
  <c r="G25" i="24"/>
  <c r="G14" i="24"/>
  <c r="G10" i="24" s="1"/>
  <c r="G18" i="24"/>
  <c r="G19" i="24"/>
  <c r="I21" i="31"/>
  <c r="G26" i="24"/>
  <c r="G29" i="24"/>
  <c r="G33" i="24"/>
  <c r="G36" i="24"/>
  <c r="G34" i="24"/>
  <c r="G22" i="24"/>
  <c r="K21" i="28"/>
  <c r="G23" i="24"/>
  <c r="G15" i="24"/>
  <c r="I21" i="32"/>
  <c r="K21" i="31"/>
  <c r="K21" i="30"/>
  <c r="I21" i="30"/>
  <c r="I21" i="29"/>
  <c r="I21" i="28"/>
  <c r="G16" i="24"/>
  <c r="G31" i="24"/>
  <c r="G27" i="24"/>
  <c r="G17" i="24"/>
  <c r="G24" i="24"/>
  <c r="G35" i="24"/>
  <c r="G21" i="24"/>
  <c r="G28" i="24"/>
  <c r="G32" i="24"/>
  <c r="K8" i="17"/>
  <c r="G17" i="17" s="1"/>
  <c r="C8" i="17"/>
  <c r="A3" i="17"/>
  <c r="A3" i="19"/>
  <c r="G19" i="19"/>
  <c r="A6" i="19"/>
  <c r="A5" i="19"/>
  <c r="A4" i="19"/>
  <c r="A2" i="19"/>
  <c r="A1" i="19"/>
  <c r="G83" i="18"/>
  <c r="G81" i="18"/>
  <c r="G80" i="18"/>
  <c r="G79" i="18"/>
  <c r="G78" i="18"/>
  <c r="G77" i="18"/>
  <c r="G76" i="18"/>
  <c r="G75" i="18"/>
  <c r="G74" i="18"/>
  <c r="G73" i="18"/>
  <c r="G72" i="18"/>
  <c r="G71" i="18"/>
  <c r="G70" i="18"/>
  <c r="G69" i="18"/>
  <c r="G68" i="18"/>
  <c r="G67" i="18"/>
  <c r="G66" i="18"/>
  <c r="G65" i="18"/>
  <c r="G64" i="18"/>
  <c r="G63" i="18"/>
  <c r="G62" i="18"/>
  <c r="G60" i="18"/>
  <c r="G59" i="18"/>
  <c r="G58" i="18"/>
  <c r="G57" i="18"/>
  <c r="G56" i="18"/>
  <c r="G55" i="18"/>
  <c r="G54" i="18"/>
  <c r="G53" i="18"/>
  <c r="G52" i="18"/>
  <c r="G51" i="18"/>
  <c r="G50" i="18"/>
  <c r="G49" i="18"/>
  <c r="G48" i="18"/>
  <c r="G46" i="18"/>
  <c r="G45" i="18"/>
  <c r="G44" i="18"/>
  <c r="G43" i="18"/>
  <c r="G42" i="18"/>
  <c r="G41" i="18"/>
  <c r="G40" i="18"/>
  <c r="G39" i="18"/>
  <c r="G38" i="18"/>
  <c r="G37" i="18"/>
  <c r="G36" i="18"/>
  <c r="G35" i="18"/>
  <c r="G34" i="18"/>
  <c r="G33" i="18"/>
  <c r="G32" i="18"/>
  <c r="G31" i="18"/>
  <c r="G30" i="18"/>
  <c r="G29" i="18"/>
  <c r="G28" i="18"/>
  <c r="G27" i="18"/>
  <c r="G26" i="18"/>
  <c r="G25" i="18"/>
  <c r="G24" i="18"/>
  <c r="G23" i="18"/>
  <c r="G22" i="18"/>
  <c r="G21" i="18"/>
  <c r="G20" i="18"/>
  <c r="G19" i="18"/>
  <c r="G18" i="18"/>
  <c r="G17" i="18"/>
  <c r="G16" i="18"/>
  <c r="G15" i="18"/>
  <c r="G14" i="18"/>
  <c r="A6" i="18"/>
  <c r="A5" i="18"/>
  <c r="A4" i="18"/>
  <c r="A2" i="18"/>
  <c r="A1" i="18"/>
  <c r="A6" i="17"/>
  <c r="A5" i="17"/>
  <c r="A4" i="17"/>
  <c r="A2" i="17"/>
  <c r="A1" i="17"/>
  <c r="G50" i="16"/>
  <c r="G48" i="16"/>
  <c r="G47" i="16"/>
  <c r="G46" i="16"/>
  <c r="G44" i="16"/>
  <c r="G43" i="16"/>
  <c r="G42" i="16"/>
  <c r="G41" i="16"/>
  <c r="G40" i="16"/>
  <c r="G39" i="16"/>
  <c r="G38" i="16"/>
  <c r="G37" i="16"/>
  <c r="G36" i="16"/>
  <c r="G35" i="16"/>
  <c r="G34" i="16"/>
  <c r="G33" i="16"/>
  <c r="G32" i="16"/>
  <c r="G31" i="16"/>
  <c r="G30" i="16"/>
  <c r="G29" i="16"/>
  <c r="G27" i="16"/>
  <c r="G26" i="16"/>
  <c r="G25" i="16"/>
  <c r="G24" i="16"/>
  <c r="G23" i="16"/>
  <c r="G22" i="16"/>
  <c r="G21" i="16"/>
  <c r="G20" i="16"/>
  <c r="G19" i="16"/>
  <c r="G18" i="16"/>
  <c r="G17" i="16"/>
  <c r="G16" i="16"/>
  <c r="G15" i="16"/>
  <c r="A6" i="16"/>
  <c r="A5" i="16"/>
  <c r="A4" i="16"/>
  <c r="A2" i="16"/>
  <c r="A1" i="16"/>
  <c r="K8" i="13"/>
  <c r="C8" i="13"/>
  <c r="K8" i="15"/>
  <c r="G28" i="15" s="1"/>
  <c r="C8" i="15"/>
  <c r="G18" i="15" s="1"/>
  <c r="A6" i="15"/>
  <c r="A5" i="15"/>
  <c r="A4" i="15"/>
  <c r="A2" i="15"/>
  <c r="A1" i="15"/>
  <c r="A6" i="14"/>
  <c r="A5" i="14"/>
  <c r="A4" i="14"/>
  <c r="A2" i="14"/>
  <c r="A1" i="14"/>
  <c r="G10" i="16" l="1"/>
  <c r="G10" i="18"/>
  <c r="K9" i="18" s="1"/>
  <c r="K21" i="32"/>
  <c r="H42" i="33"/>
  <c r="H45" i="33" s="1"/>
  <c r="I10" i="24"/>
  <c r="K9" i="24"/>
  <c r="I10" i="16"/>
  <c r="F28" i="33" s="1"/>
  <c r="K21" i="29"/>
  <c r="E42" i="33"/>
  <c r="E45" i="33" s="1"/>
  <c r="G16" i="33"/>
  <c r="G27" i="33"/>
  <c r="G10" i="25"/>
  <c r="G23" i="19"/>
  <c r="G28" i="19"/>
  <c r="G32" i="19"/>
  <c r="G16" i="19"/>
  <c r="G18" i="19"/>
  <c r="I10" i="25"/>
  <c r="G23" i="15"/>
  <c r="G32" i="15"/>
  <c r="G35" i="15"/>
  <c r="G25" i="19"/>
  <c r="G34" i="19"/>
  <c r="G36" i="19"/>
  <c r="G21" i="19"/>
  <c r="G15" i="19"/>
  <c r="G45" i="16"/>
  <c r="K9" i="26"/>
  <c r="I10" i="26"/>
  <c r="I10" i="23"/>
  <c r="G19" i="17"/>
  <c r="G28" i="17"/>
  <c r="G30" i="17"/>
  <c r="G31" i="19"/>
  <c r="G14" i="19"/>
  <c r="G17" i="19"/>
  <c r="G22" i="19"/>
  <c r="G29" i="19"/>
  <c r="G33" i="19"/>
  <c r="G27" i="19"/>
  <c r="G24" i="19"/>
  <c r="G35" i="19"/>
  <c r="G26" i="19"/>
  <c r="G25" i="17"/>
  <c r="G16" i="17"/>
  <c r="G23" i="17"/>
  <c r="G27" i="17"/>
  <c r="G21" i="17"/>
  <c r="G18" i="17"/>
  <c r="G29" i="17"/>
  <c r="G15" i="17"/>
  <c r="G22" i="17"/>
  <c r="G26" i="17"/>
  <c r="G20" i="17"/>
  <c r="G15" i="15"/>
  <c r="G16" i="15"/>
  <c r="G26" i="15"/>
  <c r="G21" i="15"/>
  <c r="G19" i="15"/>
  <c r="G31" i="15"/>
  <c r="G14" i="15"/>
  <c r="G17" i="15"/>
  <c r="G22" i="15"/>
  <c r="G29" i="15"/>
  <c r="G33" i="15"/>
  <c r="G34" i="15"/>
  <c r="G25" i="15"/>
  <c r="G36" i="15"/>
  <c r="G27" i="15"/>
  <c r="G24" i="15"/>
  <c r="G20" i="33" l="1"/>
  <c r="G33" i="33"/>
  <c r="G10" i="19"/>
  <c r="K9" i="19" s="1"/>
  <c r="G10" i="15"/>
  <c r="K9" i="15" s="1"/>
  <c r="F30" i="33"/>
  <c r="K9" i="25"/>
  <c r="H16" i="33"/>
  <c r="H27" i="33"/>
  <c r="H28" i="33"/>
  <c r="H17" i="33"/>
  <c r="H32" i="33" s="1"/>
  <c r="F17" i="33"/>
  <c r="F32" i="33" s="1"/>
  <c r="I10" i="17"/>
  <c r="G10" i="17"/>
  <c r="K9" i="17" s="1"/>
  <c r="C9" i="23"/>
  <c r="G28" i="33"/>
  <c r="G17" i="33"/>
  <c r="E27" i="33"/>
  <c r="E16" i="33"/>
  <c r="C9" i="25"/>
  <c r="C9" i="24"/>
  <c r="C9" i="26"/>
  <c r="I10" i="19"/>
  <c r="I10" i="18"/>
  <c r="I10" i="15"/>
  <c r="E20" i="33" l="1"/>
  <c r="E33" i="33"/>
  <c r="G19" i="33"/>
  <c r="G32" i="33"/>
  <c r="G34" i="33" s="1"/>
  <c r="H20" i="33"/>
  <c r="H33" i="33"/>
  <c r="H34" i="33" s="1"/>
  <c r="H19" i="33"/>
  <c r="G30" i="33"/>
  <c r="H30" i="33"/>
  <c r="C9" i="18"/>
  <c r="E28" i="33"/>
  <c r="E17" i="33"/>
  <c r="K9" i="16"/>
  <c r="F16" i="33"/>
  <c r="F33" i="33" s="1"/>
  <c r="F34" i="33" s="1"/>
  <c r="F27" i="33"/>
  <c r="C9" i="16"/>
  <c r="C9" i="19"/>
  <c r="C9" i="17"/>
  <c r="C9" i="15"/>
  <c r="E19" i="33" l="1"/>
  <c r="E32" i="33"/>
  <c r="E34" i="33" s="1"/>
  <c r="E30" i="33"/>
  <c r="F20" i="33"/>
  <c r="F19" i="33"/>
  <c r="G36" i="14"/>
  <c r="A3" i="13"/>
  <c r="A6" i="13"/>
  <c r="A5" i="13"/>
  <c r="A4" i="13"/>
  <c r="A2" i="13"/>
  <c r="A1" i="13"/>
  <c r="A4" i="12"/>
  <c r="A2" i="12"/>
  <c r="A1" i="12"/>
  <c r="A5" i="12"/>
  <c r="A6" i="12"/>
  <c r="G23" i="13"/>
  <c r="G43" i="12"/>
  <c r="G40" i="12"/>
  <c r="G39" i="12"/>
  <c r="G38" i="12"/>
  <c r="G37" i="12"/>
  <c r="G36" i="12"/>
  <c r="G35" i="12"/>
  <c r="G33" i="12"/>
  <c r="G32" i="12"/>
  <c r="G31" i="12"/>
  <c r="G30" i="12"/>
  <c r="G29" i="12"/>
  <c r="G28" i="12"/>
  <c r="G27" i="12"/>
  <c r="G26" i="12"/>
  <c r="G25" i="12"/>
  <c r="G24" i="12"/>
  <c r="G23" i="12"/>
  <c r="G22" i="12"/>
  <c r="G21" i="12"/>
  <c r="G20" i="12"/>
  <c r="G19" i="12"/>
  <c r="G18" i="12"/>
  <c r="G17" i="12"/>
  <c r="G16" i="12"/>
  <c r="G15" i="12"/>
  <c r="G14" i="12"/>
  <c r="G69" i="4"/>
  <c r="G70" i="4"/>
  <c r="G48" i="14" l="1"/>
  <c r="G84" i="14"/>
  <c r="G63" i="14"/>
  <c r="G18" i="13"/>
  <c r="G15" i="13"/>
  <c r="G16" i="13"/>
  <c r="G19" i="13"/>
  <c r="G14" i="13"/>
  <c r="G17" i="13"/>
  <c r="G22" i="13"/>
  <c r="G24" i="13"/>
  <c r="G21" i="13"/>
  <c r="G25" i="13"/>
  <c r="G10" i="12"/>
  <c r="G10" i="14" l="1"/>
  <c r="K9" i="12"/>
  <c r="C16" i="33"/>
  <c r="C27" i="33"/>
  <c r="G10" i="13"/>
  <c r="K9" i="13" s="1"/>
  <c r="I10" i="14"/>
  <c r="I10" i="13"/>
  <c r="I10" i="12"/>
  <c r="G59" i="4"/>
  <c r="G89" i="4"/>
  <c r="C20" i="33" l="1"/>
  <c r="C33" i="33"/>
  <c r="D27" i="33"/>
  <c r="D16" i="33"/>
  <c r="K9" i="14"/>
  <c r="C9" i="12"/>
  <c r="C28" i="33"/>
  <c r="C17" i="33"/>
  <c r="D17" i="33"/>
  <c r="D32" i="33" s="1"/>
  <c r="D28" i="33"/>
  <c r="C9" i="14"/>
  <c r="C9" i="13"/>
  <c r="G75" i="4"/>
  <c r="G65" i="4"/>
  <c r="G67" i="4"/>
  <c r="G81" i="4"/>
  <c r="G80" i="4"/>
  <c r="G79" i="4"/>
  <c r="G78" i="4"/>
  <c r="C19" i="33" l="1"/>
  <c r="C32" i="33"/>
  <c r="C34" i="33" s="1"/>
  <c r="D20" i="33"/>
  <c r="D33" i="33"/>
  <c r="D34" i="33"/>
  <c r="C30" i="33"/>
  <c r="D30" i="33"/>
  <c r="D19" i="33"/>
  <c r="G74" i="4"/>
  <c r="G42" i="4" l="1"/>
  <c r="G92" i="4" l="1"/>
  <c r="G91" i="4"/>
  <c r="G73" i="4" l="1"/>
  <c r="G68" i="4" l="1"/>
  <c r="G53" i="4" l="1"/>
  <c r="G66" i="4"/>
  <c r="G18" i="4"/>
  <c r="G17" i="4"/>
  <c r="G15" i="4"/>
  <c r="G39" i="4" l="1"/>
  <c r="G36" i="4"/>
  <c r="G35" i="4"/>
  <c r="G34" i="4"/>
  <c r="G33" i="4"/>
  <c r="G23" i="4"/>
  <c r="G28" i="4"/>
  <c r="G30" i="4"/>
  <c r="G29" i="4"/>
  <c r="G37" i="4" l="1"/>
  <c r="G38" i="4"/>
  <c r="G95" i="4"/>
  <c r="G64" i="4"/>
  <c r="G50" i="4"/>
  <c r="G49" i="4"/>
  <c r="G48" i="4"/>
  <c r="G47" i="4"/>
  <c r="G46" i="4"/>
  <c r="G45" i="4"/>
  <c r="G44" i="4"/>
  <c r="G43" i="4"/>
  <c r="G90" i="4"/>
  <c r="G88" i="4"/>
  <c r="G87" i="4"/>
  <c r="G86" i="4"/>
  <c r="G85" i="4"/>
  <c r="G84" i="4"/>
  <c r="G83" i="4"/>
  <c r="G82" i="4"/>
  <c r="G77" i="4"/>
  <c r="G76" i="4"/>
  <c r="G72" i="4"/>
  <c r="G41" i="4"/>
  <c r="G40" i="4"/>
  <c r="G32" i="4"/>
  <c r="G31" i="4"/>
  <c r="G27" i="4"/>
  <c r="G26" i="4"/>
  <c r="G25" i="4"/>
  <c r="G24" i="4"/>
  <c r="G22" i="4"/>
  <c r="G21" i="4"/>
  <c r="G20" i="4"/>
  <c r="G19" i="4"/>
  <c r="G19" i="8" l="1"/>
  <c r="A5" i="10"/>
  <c r="A4" i="10"/>
  <c r="A3" i="10"/>
  <c r="A2" i="10"/>
  <c r="A1" i="10"/>
  <c r="A5" i="11"/>
  <c r="A4" i="11"/>
  <c r="A3" i="11"/>
  <c r="A2" i="11"/>
  <c r="A1" i="11"/>
  <c r="A5" i="8"/>
  <c r="A4" i="8"/>
  <c r="A3" i="8"/>
  <c r="A2" i="8"/>
  <c r="A1" i="8"/>
  <c r="G23" i="8" l="1"/>
  <c r="G27" i="8"/>
  <c r="G26" i="8"/>
  <c r="G24" i="8"/>
  <c r="G22" i="8"/>
  <c r="G16" i="8"/>
  <c r="G32" i="8"/>
  <c r="G29" i="8"/>
  <c r="G35" i="8"/>
  <c r="G33" i="8"/>
  <c r="G36" i="8"/>
  <c r="G28" i="8"/>
  <c r="G31" i="8"/>
  <c r="G34" i="8"/>
  <c r="G13" i="8"/>
  <c r="G15" i="8"/>
  <c r="G18" i="8"/>
  <c r="G17" i="8"/>
  <c r="G21" i="8"/>
  <c r="G25" i="8"/>
  <c r="G9" i="8" l="1"/>
  <c r="K8" i="8"/>
  <c r="G63" i="4"/>
  <c r="G62" i="4"/>
  <c r="G61" i="4"/>
  <c r="G60" i="4"/>
  <c r="G58" i="4"/>
  <c r="G57" i="4"/>
  <c r="G56" i="4"/>
  <c r="G55" i="4"/>
  <c r="G54" i="4"/>
  <c r="G52" i="4"/>
  <c r="C8" i="8" l="1"/>
  <c r="F35" i="11"/>
  <c r="D35" i="11"/>
  <c r="D27" i="11"/>
  <c r="E27" i="11" s="1"/>
  <c r="D26" i="11"/>
  <c r="E26" i="11" s="1"/>
  <c r="D25" i="11"/>
  <c r="E25" i="11" s="1"/>
  <c r="G13" i="4"/>
  <c r="J14" i="8" l="1"/>
  <c r="K14" i="8" s="1"/>
  <c r="J93" i="4"/>
  <c r="K93" i="4" s="1"/>
  <c r="J61" i="4"/>
  <c r="K61" i="4" s="1"/>
  <c r="J23" i="26"/>
  <c r="K23" i="26" s="1"/>
  <c r="J19" i="26"/>
  <c r="K19" i="26" s="1"/>
  <c r="J15" i="26"/>
  <c r="K15" i="26" s="1"/>
  <c r="J37" i="25"/>
  <c r="K37" i="25" s="1"/>
  <c r="J33" i="24"/>
  <c r="K33" i="24" s="1"/>
  <c r="J27" i="24"/>
  <c r="K27" i="24" s="1"/>
  <c r="J22" i="24"/>
  <c r="K22" i="24" s="1"/>
  <c r="J15" i="24"/>
  <c r="K15" i="24" s="1"/>
  <c r="J25" i="26"/>
  <c r="K25" i="26" s="1"/>
  <c r="J22" i="26"/>
  <c r="K22" i="26" s="1"/>
  <c r="J14" i="26"/>
  <c r="K14" i="26" s="1"/>
  <c r="J43" i="25"/>
  <c r="K43" i="25" s="1"/>
  <c r="J31" i="25"/>
  <c r="K31" i="25" s="1"/>
  <c r="J28" i="25"/>
  <c r="K28" i="25" s="1"/>
  <c r="J24" i="25"/>
  <c r="K24" i="25" s="1"/>
  <c r="J19" i="25"/>
  <c r="K19" i="25" s="1"/>
  <c r="J16" i="25"/>
  <c r="K16" i="25" s="1"/>
  <c r="J26" i="24"/>
  <c r="K26" i="24" s="1"/>
  <c r="J74" i="23"/>
  <c r="K74" i="23" s="1"/>
  <c r="J64" i="23"/>
  <c r="K64" i="23" s="1"/>
  <c r="J23" i="23"/>
  <c r="K23" i="23" s="1"/>
  <c r="J18" i="23"/>
  <c r="K18" i="23" s="1"/>
  <c r="J35" i="23"/>
  <c r="K35" i="23" s="1"/>
  <c r="J18" i="26"/>
  <c r="K18" i="26" s="1"/>
  <c r="J36" i="25"/>
  <c r="K36" i="25" s="1"/>
  <c r="J33" i="25"/>
  <c r="K33" i="25" s="1"/>
  <c r="J32" i="24"/>
  <c r="K32" i="24" s="1"/>
  <c r="J21" i="24"/>
  <c r="K21" i="24" s="1"/>
  <c r="J18" i="24"/>
  <c r="K18" i="24" s="1"/>
  <c r="J14" i="24"/>
  <c r="K14" i="24" s="1"/>
  <c r="J77" i="23"/>
  <c r="K77" i="23" s="1"/>
  <c r="J69" i="23"/>
  <c r="K69" i="23" s="1"/>
  <c r="J66" i="23"/>
  <c r="K66" i="23" s="1"/>
  <c r="J53" i="23"/>
  <c r="K53" i="23" s="1"/>
  <c r="J48" i="23"/>
  <c r="K48" i="23" s="1"/>
  <c r="J44" i="23"/>
  <c r="K44" i="23" s="1"/>
  <c r="J41" i="23"/>
  <c r="K41" i="23" s="1"/>
  <c r="J37" i="23"/>
  <c r="K37" i="23" s="1"/>
  <c r="J34" i="23"/>
  <c r="K34" i="23" s="1"/>
  <c r="J28" i="23"/>
  <c r="K28" i="23" s="1"/>
  <c r="J25" i="23"/>
  <c r="K25" i="23" s="1"/>
  <c r="J21" i="23"/>
  <c r="K21" i="23" s="1"/>
  <c r="J20" i="23"/>
  <c r="K20" i="23" s="1"/>
  <c r="J15" i="23"/>
  <c r="K15" i="23" s="1"/>
  <c r="J54" i="23"/>
  <c r="K54" i="23" s="1"/>
  <c r="J26" i="23"/>
  <c r="K26" i="23" s="1"/>
  <c r="J56" i="23"/>
  <c r="K56" i="23" s="1"/>
  <c r="J29" i="23"/>
  <c r="K29" i="23" s="1"/>
  <c r="J21" i="26"/>
  <c r="K21" i="26" s="1"/>
  <c r="J17" i="26"/>
  <c r="K17" i="26" s="1"/>
  <c r="J40" i="25"/>
  <c r="K40" i="25" s="1"/>
  <c r="J30" i="25"/>
  <c r="K30" i="25" s="1"/>
  <c r="J27" i="25"/>
  <c r="K27" i="25" s="1"/>
  <c r="J23" i="25"/>
  <c r="K23" i="25" s="1"/>
  <c r="J20" i="25"/>
  <c r="K20" i="25" s="1"/>
  <c r="J15" i="25"/>
  <c r="K15" i="25" s="1"/>
  <c r="J36" i="24"/>
  <c r="K36" i="24" s="1"/>
  <c r="J31" i="24"/>
  <c r="K31" i="24" s="1"/>
  <c r="J25" i="24"/>
  <c r="K25" i="24" s="1"/>
  <c r="J79" i="23"/>
  <c r="K79" i="23" s="1"/>
  <c r="J76" i="23"/>
  <c r="K76" i="23" s="1"/>
  <c r="J71" i="23"/>
  <c r="K71" i="23" s="1"/>
  <c r="J55" i="23"/>
  <c r="K55" i="23" s="1"/>
  <c r="J46" i="23"/>
  <c r="K46" i="23" s="1"/>
  <c r="J39" i="23"/>
  <c r="K39" i="23" s="1"/>
  <c r="J31" i="23"/>
  <c r="K31" i="23" s="1"/>
  <c r="J58" i="23"/>
  <c r="K58" i="23" s="1"/>
  <c r="J33" i="23"/>
  <c r="K33" i="23" s="1"/>
  <c r="J32" i="23"/>
  <c r="K32" i="23" s="1"/>
  <c r="J35" i="25"/>
  <c r="K35" i="25" s="1"/>
  <c r="J29" i="24"/>
  <c r="K29" i="24" s="1"/>
  <c r="J17" i="24"/>
  <c r="K17" i="24" s="1"/>
  <c r="J81" i="23"/>
  <c r="K81" i="23" s="1"/>
  <c r="J73" i="23"/>
  <c r="K73" i="23" s="1"/>
  <c r="J68" i="23"/>
  <c r="K68" i="23" s="1"/>
  <c r="J63" i="23"/>
  <c r="K63" i="23" s="1"/>
  <c r="J59" i="23"/>
  <c r="K59" i="23" s="1"/>
  <c r="J57" i="23"/>
  <c r="K57" i="23" s="1"/>
  <c r="J52" i="23"/>
  <c r="K52" i="23" s="1"/>
  <c r="J50" i="23"/>
  <c r="K50" i="23" s="1"/>
  <c r="J43" i="23"/>
  <c r="K43" i="23" s="1"/>
  <c r="J27" i="23"/>
  <c r="K27" i="23" s="1"/>
  <c r="J22" i="23"/>
  <c r="K22" i="23" s="1"/>
  <c r="J17" i="23"/>
  <c r="K17" i="23" s="1"/>
  <c r="J14" i="23"/>
  <c r="K14" i="23" s="1"/>
  <c r="J51" i="23"/>
  <c r="K51" i="23" s="1"/>
  <c r="J36" i="23"/>
  <c r="K36" i="23" s="1"/>
  <c r="J40" i="23"/>
  <c r="K40" i="23" s="1"/>
  <c r="J16" i="26"/>
  <c r="K16" i="26" s="1"/>
  <c r="J39" i="25"/>
  <c r="K39" i="25" s="1"/>
  <c r="J29" i="25"/>
  <c r="K29" i="25" s="1"/>
  <c r="J26" i="25"/>
  <c r="K26" i="25" s="1"/>
  <c r="J22" i="25"/>
  <c r="K22" i="25" s="1"/>
  <c r="J18" i="25"/>
  <c r="K18" i="25" s="1"/>
  <c r="J14" i="25"/>
  <c r="K14" i="25" s="1"/>
  <c r="J35" i="24"/>
  <c r="K35" i="24" s="1"/>
  <c r="J24" i="24"/>
  <c r="K24" i="24" s="1"/>
  <c r="J75" i="23"/>
  <c r="K75" i="23" s="1"/>
  <c r="J65" i="23"/>
  <c r="K65" i="23" s="1"/>
  <c r="J24" i="23"/>
  <c r="K24" i="23" s="1"/>
  <c r="J19" i="23"/>
  <c r="K19" i="23" s="1"/>
  <c r="J30" i="23"/>
  <c r="K30" i="23" s="1"/>
  <c r="J16" i="23"/>
  <c r="K16" i="23" s="1"/>
  <c r="J34" i="24"/>
  <c r="K34" i="24" s="1"/>
  <c r="J28" i="24"/>
  <c r="K28" i="24" s="1"/>
  <c r="J23" i="24"/>
  <c r="K23" i="24" s="1"/>
  <c r="J16" i="24"/>
  <c r="K16" i="24" s="1"/>
  <c r="J70" i="23"/>
  <c r="K70" i="23" s="1"/>
  <c r="J67" i="23"/>
  <c r="K67" i="23" s="1"/>
  <c r="J24" i="26"/>
  <c r="K24" i="26" s="1"/>
  <c r="J38" i="25"/>
  <c r="K38" i="25" s="1"/>
  <c r="J32" i="25"/>
  <c r="K32" i="25" s="1"/>
  <c r="J25" i="25"/>
  <c r="K25" i="25" s="1"/>
  <c r="J21" i="25"/>
  <c r="K21" i="25" s="1"/>
  <c r="J17" i="25"/>
  <c r="K17" i="25" s="1"/>
  <c r="J19" i="24"/>
  <c r="K19" i="24" s="1"/>
  <c r="J83" i="23"/>
  <c r="K83" i="23" s="1"/>
  <c r="J78" i="23"/>
  <c r="K78" i="23" s="1"/>
  <c r="J62" i="23"/>
  <c r="K62" i="23" s="1"/>
  <c r="J45" i="23"/>
  <c r="K45" i="23" s="1"/>
  <c r="J38" i="23"/>
  <c r="K38" i="23" s="1"/>
  <c r="J80" i="23"/>
  <c r="K80" i="23" s="1"/>
  <c r="J72" i="23"/>
  <c r="K72" i="23" s="1"/>
  <c r="J60" i="23"/>
  <c r="K60" i="23" s="1"/>
  <c r="J49" i="23"/>
  <c r="K49" i="23" s="1"/>
  <c r="J42" i="23"/>
  <c r="K42" i="23" s="1"/>
  <c r="J32" i="19"/>
  <c r="K32" i="19" s="1"/>
  <c r="J25" i="19"/>
  <c r="K25" i="19" s="1"/>
  <c r="J17" i="19"/>
  <c r="K17" i="19" s="1"/>
  <c r="J14" i="19"/>
  <c r="K14" i="19" s="1"/>
  <c r="J83" i="18"/>
  <c r="K83" i="18" s="1"/>
  <c r="J80" i="18"/>
  <c r="K80" i="18" s="1"/>
  <c r="J71" i="18"/>
  <c r="K71" i="18" s="1"/>
  <c r="J67" i="18"/>
  <c r="K67" i="18" s="1"/>
  <c r="J63" i="18"/>
  <c r="K63" i="18" s="1"/>
  <c r="J52" i="18"/>
  <c r="K52" i="18" s="1"/>
  <c r="J37" i="18"/>
  <c r="K37" i="18" s="1"/>
  <c r="J34" i="18"/>
  <c r="K34" i="18" s="1"/>
  <c r="J28" i="18"/>
  <c r="K28" i="18" s="1"/>
  <c r="J30" i="17"/>
  <c r="K30" i="17" s="1"/>
  <c r="J19" i="17"/>
  <c r="K19" i="17" s="1"/>
  <c r="J36" i="16"/>
  <c r="K36" i="16" s="1"/>
  <c r="J32" i="16"/>
  <c r="K32" i="16" s="1"/>
  <c r="J26" i="16"/>
  <c r="K26" i="16" s="1"/>
  <c r="J28" i="15"/>
  <c r="K28" i="15" s="1"/>
  <c r="J22" i="15"/>
  <c r="K22" i="15" s="1"/>
  <c r="J17" i="15"/>
  <c r="K17" i="15" s="1"/>
  <c r="J31" i="15"/>
  <c r="K31" i="15" s="1"/>
  <c r="J21" i="15"/>
  <c r="K21" i="15" s="1"/>
  <c r="J25" i="16"/>
  <c r="K25" i="16" s="1"/>
  <c r="J74" i="18"/>
  <c r="K74" i="18" s="1"/>
  <c r="J55" i="18"/>
  <c r="K55" i="18" s="1"/>
  <c r="J43" i="18"/>
  <c r="K43" i="18" s="1"/>
  <c r="J31" i="18"/>
  <c r="K31" i="18" s="1"/>
  <c r="J24" i="18"/>
  <c r="K24" i="18" s="1"/>
  <c r="J21" i="18"/>
  <c r="K21" i="18" s="1"/>
  <c r="J19" i="18"/>
  <c r="K19" i="18" s="1"/>
  <c r="J15" i="18"/>
  <c r="K15" i="18" s="1"/>
  <c r="J29" i="17"/>
  <c r="K29" i="17" s="1"/>
  <c r="J18" i="17"/>
  <c r="K18" i="17" s="1"/>
  <c r="J45" i="16"/>
  <c r="K45" i="16" s="1"/>
  <c r="J43" i="16"/>
  <c r="K43" i="16" s="1"/>
  <c r="J39" i="16"/>
  <c r="K39" i="16" s="1"/>
  <c r="J19" i="16"/>
  <c r="K19" i="16" s="1"/>
  <c r="J16" i="16"/>
  <c r="K16" i="16" s="1"/>
  <c r="J18" i="16"/>
  <c r="K18" i="16" s="1"/>
  <c r="J26" i="15"/>
  <c r="K26" i="15" s="1"/>
  <c r="J36" i="19"/>
  <c r="K36" i="19" s="1"/>
  <c r="J31" i="19"/>
  <c r="K31" i="19" s="1"/>
  <c r="J29" i="19"/>
  <c r="K29" i="19" s="1"/>
  <c r="J24" i="19"/>
  <c r="K24" i="19" s="1"/>
  <c r="J79" i="18"/>
  <c r="K79" i="18" s="1"/>
  <c r="J70" i="18"/>
  <c r="K70" i="18" s="1"/>
  <c r="J66" i="18"/>
  <c r="K66" i="18" s="1"/>
  <c r="J62" i="18"/>
  <c r="K62" i="18" s="1"/>
  <c r="J51" i="18"/>
  <c r="K51" i="18" s="1"/>
  <c r="J49" i="18"/>
  <c r="K49" i="18" s="1"/>
  <c r="J40" i="18"/>
  <c r="K40" i="18" s="1"/>
  <c r="J27" i="18"/>
  <c r="K27" i="18" s="1"/>
  <c r="J28" i="17"/>
  <c r="K28" i="17" s="1"/>
  <c r="J17" i="17"/>
  <c r="K17" i="17" s="1"/>
  <c r="J35" i="16"/>
  <c r="K35" i="16" s="1"/>
  <c r="J31" i="16"/>
  <c r="K31" i="16" s="1"/>
  <c r="J27" i="15"/>
  <c r="K27" i="15" s="1"/>
  <c r="J23" i="18"/>
  <c r="K23" i="18" s="1"/>
  <c r="J16" i="17"/>
  <c r="K16" i="17" s="1"/>
  <c r="J44" i="16"/>
  <c r="K44" i="16" s="1"/>
  <c r="J36" i="15"/>
  <c r="K36" i="15" s="1"/>
  <c r="J16" i="15"/>
  <c r="K16" i="15" s="1"/>
  <c r="J28" i="19"/>
  <c r="K28" i="19" s="1"/>
  <c r="J23" i="19"/>
  <c r="K23" i="19" s="1"/>
  <c r="J19" i="19"/>
  <c r="K19" i="19" s="1"/>
  <c r="J16" i="19"/>
  <c r="K16" i="19" s="1"/>
  <c r="J73" i="18"/>
  <c r="K73" i="18" s="1"/>
  <c r="J60" i="18"/>
  <c r="K60" i="18" s="1"/>
  <c r="J57" i="18"/>
  <c r="K57" i="18" s="1"/>
  <c r="J54" i="18"/>
  <c r="K54" i="18" s="1"/>
  <c r="J46" i="18"/>
  <c r="K46" i="18" s="1"/>
  <c r="J33" i="18"/>
  <c r="K33" i="18" s="1"/>
  <c r="J18" i="18"/>
  <c r="K18" i="18" s="1"/>
  <c r="J27" i="17"/>
  <c r="K27" i="17" s="1"/>
  <c r="J23" i="17"/>
  <c r="K23" i="17" s="1"/>
  <c r="J48" i="16"/>
  <c r="K48" i="16" s="1"/>
  <c r="J42" i="16"/>
  <c r="K42" i="16" s="1"/>
  <c r="J38" i="16"/>
  <c r="K38" i="16" s="1"/>
  <c r="J23" i="16"/>
  <c r="K23" i="16" s="1"/>
  <c r="J15" i="16"/>
  <c r="K15" i="16" s="1"/>
  <c r="J35" i="19"/>
  <c r="K35" i="19" s="1"/>
  <c r="J78" i="18"/>
  <c r="K78" i="18" s="1"/>
  <c r="J69" i="18"/>
  <c r="K69" i="18" s="1"/>
  <c r="J65" i="18"/>
  <c r="K65" i="18" s="1"/>
  <c r="J48" i="18"/>
  <c r="K48" i="18" s="1"/>
  <c r="J42" i="18"/>
  <c r="K42" i="18" s="1"/>
  <c r="J39" i="18"/>
  <c r="K39" i="18" s="1"/>
  <c r="J36" i="18"/>
  <c r="K36" i="18" s="1"/>
  <c r="J30" i="18"/>
  <c r="K30" i="18" s="1"/>
  <c r="J26" i="18"/>
  <c r="K26" i="18" s="1"/>
  <c r="J14" i="18"/>
  <c r="K14" i="18" s="1"/>
  <c r="J26" i="17"/>
  <c r="K26" i="17" s="1"/>
  <c r="J22" i="17"/>
  <c r="K22" i="17" s="1"/>
  <c r="J15" i="17"/>
  <c r="K15" i="17" s="1"/>
  <c r="J50" i="16"/>
  <c r="K50" i="16" s="1"/>
  <c r="J34" i="16"/>
  <c r="K34" i="16" s="1"/>
  <c r="J30" i="16"/>
  <c r="K30" i="16" s="1"/>
  <c r="J35" i="15"/>
  <c r="K35" i="15" s="1"/>
  <c r="J25" i="15"/>
  <c r="K25" i="15" s="1"/>
  <c r="J34" i="19"/>
  <c r="K34" i="19" s="1"/>
  <c r="J22" i="19"/>
  <c r="K22" i="19" s="1"/>
  <c r="J76" i="18"/>
  <c r="K76" i="18" s="1"/>
  <c r="J72" i="18"/>
  <c r="K72" i="18" s="1"/>
  <c r="J59" i="18"/>
  <c r="K59" i="18" s="1"/>
  <c r="J45" i="18"/>
  <c r="K45" i="18" s="1"/>
  <c r="J22" i="18"/>
  <c r="K22" i="18" s="1"/>
  <c r="J17" i="18"/>
  <c r="K17" i="18" s="1"/>
  <c r="J25" i="17"/>
  <c r="K25" i="17" s="1"/>
  <c r="J47" i="16"/>
  <c r="K47" i="16" s="1"/>
  <c r="J41" i="16"/>
  <c r="K41" i="16" s="1"/>
  <c r="J22" i="16"/>
  <c r="K22" i="16" s="1"/>
  <c r="J34" i="15"/>
  <c r="K34" i="15" s="1"/>
  <c r="J24" i="15"/>
  <c r="K24" i="15" s="1"/>
  <c r="J19" i="15"/>
  <c r="K19" i="15" s="1"/>
  <c r="J15" i="15"/>
  <c r="K15" i="15" s="1"/>
  <c r="J21" i="19"/>
  <c r="K21" i="19" s="1"/>
  <c r="J75" i="18"/>
  <c r="K75" i="18" s="1"/>
  <c r="J35" i="18"/>
  <c r="K35" i="18" s="1"/>
  <c r="J20" i="17"/>
  <c r="K20" i="17" s="1"/>
  <c r="J46" i="16"/>
  <c r="K46" i="16" s="1"/>
  <c r="J17" i="16"/>
  <c r="K17" i="16" s="1"/>
  <c r="J33" i="15"/>
  <c r="K33" i="15" s="1"/>
  <c r="J18" i="15"/>
  <c r="K18" i="15" s="1"/>
  <c r="J29" i="16"/>
  <c r="K29" i="16" s="1"/>
  <c r="J27" i="16"/>
  <c r="K27" i="16" s="1"/>
  <c r="J68" i="18"/>
  <c r="K68" i="18" s="1"/>
  <c r="J44" i="18"/>
  <c r="K44" i="18" s="1"/>
  <c r="J16" i="18"/>
  <c r="K16" i="18" s="1"/>
  <c r="J24" i="16"/>
  <c r="K24" i="16" s="1"/>
  <c r="J32" i="15"/>
  <c r="K32" i="15" s="1"/>
  <c r="J77" i="18"/>
  <c r="K77" i="18" s="1"/>
  <c r="J25" i="18"/>
  <c r="K25" i="18" s="1"/>
  <c r="J40" i="16"/>
  <c r="K40" i="16" s="1"/>
  <c r="J14" i="15"/>
  <c r="K14" i="15" s="1"/>
  <c r="J15" i="19"/>
  <c r="K15" i="19" s="1"/>
  <c r="J21" i="17"/>
  <c r="K21" i="17" s="1"/>
  <c r="J18" i="19"/>
  <c r="K18" i="19" s="1"/>
  <c r="J56" i="18"/>
  <c r="K56" i="18" s="1"/>
  <c r="J38" i="18"/>
  <c r="K38" i="18" s="1"/>
  <c r="J20" i="16"/>
  <c r="K20" i="16" s="1"/>
  <c r="J58" i="18"/>
  <c r="K58" i="18" s="1"/>
  <c r="J37" i="16"/>
  <c r="K37" i="16" s="1"/>
  <c r="J27" i="19"/>
  <c r="K27" i="19" s="1"/>
  <c r="J50" i="18"/>
  <c r="K50" i="18" s="1"/>
  <c r="J29" i="18"/>
  <c r="K29" i="18" s="1"/>
  <c r="J20" i="18"/>
  <c r="K20" i="18" s="1"/>
  <c r="J33" i="16"/>
  <c r="K33" i="16" s="1"/>
  <c r="J29" i="15"/>
  <c r="K29" i="15" s="1"/>
  <c r="J33" i="19"/>
  <c r="K33" i="19" s="1"/>
  <c r="J53" i="18"/>
  <c r="K53" i="18" s="1"/>
  <c r="J26" i="19"/>
  <c r="K26" i="19" s="1"/>
  <c r="J81" i="18"/>
  <c r="K81" i="18" s="1"/>
  <c r="J23" i="15"/>
  <c r="K23" i="15" s="1"/>
  <c r="J64" i="18"/>
  <c r="K64" i="18" s="1"/>
  <c r="J41" i="18"/>
  <c r="K41" i="18" s="1"/>
  <c r="J32" i="18"/>
  <c r="K32" i="18" s="1"/>
  <c r="J21" i="16"/>
  <c r="K21" i="16" s="1"/>
  <c r="J84" i="14"/>
  <c r="K84" i="14" s="1"/>
  <c r="J81" i="14"/>
  <c r="K81" i="14" s="1"/>
  <c r="J55" i="14"/>
  <c r="K55" i="14" s="1"/>
  <c r="J38" i="14"/>
  <c r="K38" i="14" s="1"/>
  <c r="J35" i="14"/>
  <c r="K35" i="14" s="1"/>
  <c r="J32" i="14"/>
  <c r="K32" i="14" s="1"/>
  <c r="J29" i="14"/>
  <c r="K29" i="14" s="1"/>
  <c r="J25" i="14"/>
  <c r="K25" i="14" s="1"/>
  <c r="J20" i="14"/>
  <c r="K20" i="14" s="1"/>
  <c r="J16" i="14"/>
  <c r="K16" i="14" s="1"/>
  <c r="J24" i="13"/>
  <c r="K24" i="13" s="1"/>
  <c r="J14" i="13"/>
  <c r="K14" i="13" s="1"/>
  <c r="J32" i="12"/>
  <c r="K32" i="12" s="1"/>
  <c r="J27" i="12"/>
  <c r="K27" i="12" s="1"/>
  <c r="J23" i="12"/>
  <c r="K23" i="12" s="1"/>
  <c r="J20" i="12"/>
  <c r="K20" i="12" s="1"/>
  <c r="J15" i="12"/>
  <c r="K15" i="12" s="1"/>
  <c r="J22" i="8"/>
  <c r="K22" i="8" s="1"/>
  <c r="J75" i="14"/>
  <c r="K75" i="14" s="1"/>
  <c r="J71" i="14"/>
  <c r="K71" i="14" s="1"/>
  <c r="J67" i="14"/>
  <c r="K67" i="14" s="1"/>
  <c r="J63" i="14"/>
  <c r="K63" i="14" s="1"/>
  <c r="J61" i="14"/>
  <c r="K61" i="14" s="1"/>
  <c r="J44" i="14"/>
  <c r="K44" i="14" s="1"/>
  <c r="J23" i="13"/>
  <c r="K23" i="13" s="1"/>
  <c r="J18" i="13"/>
  <c r="K18" i="13" s="1"/>
  <c r="J38" i="12"/>
  <c r="K38" i="12" s="1"/>
  <c r="J37" i="12"/>
  <c r="K37" i="12" s="1"/>
  <c r="J29" i="12"/>
  <c r="K29" i="12" s="1"/>
  <c r="J19" i="8"/>
  <c r="K19" i="8" s="1"/>
  <c r="J25" i="13"/>
  <c r="K25" i="13" s="1"/>
  <c r="J25" i="12"/>
  <c r="K25" i="12" s="1"/>
  <c r="J80" i="14"/>
  <c r="K80" i="14" s="1"/>
  <c r="J57" i="14"/>
  <c r="K57" i="14" s="1"/>
  <c r="J54" i="14"/>
  <c r="K54" i="14" s="1"/>
  <c r="J53" i="14"/>
  <c r="K53" i="14" s="1"/>
  <c r="J50" i="14"/>
  <c r="K50" i="14" s="1"/>
  <c r="J37" i="14"/>
  <c r="K37" i="14" s="1"/>
  <c r="J34" i="14"/>
  <c r="K34" i="14" s="1"/>
  <c r="J28" i="14"/>
  <c r="K28" i="14" s="1"/>
  <c r="J24" i="14"/>
  <c r="K24" i="14" s="1"/>
  <c r="J21" i="14"/>
  <c r="K21" i="14" s="1"/>
  <c r="J19" i="14"/>
  <c r="K19" i="14" s="1"/>
  <c r="J15" i="14"/>
  <c r="K15" i="14" s="1"/>
  <c r="J22" i="13"/>
  <c r="K22" i="13" s="1"/>
  <c r="J17" i="13"/>
  <c r="K17" i="13" s="1"/>
  <c r="J26" i="12"/>
  <c r="K26" i="12" s="1"/>
  <c r="J22" i="12"/>
  <c r="K22" i="12" s="1"/>
  <c r="J18" i="12"/>
  <c r="K18" i="12" s="1"/>
  <c r="J14" i="12"/>
  <c r="K14" i="12" s="1"/>
  <c r="J74" i="14"/>
  <c r="K74" i="14" s="1"/>
  <c r="J70" i="14"/>
  <c r="K70" i="14" s="1"/>
  <c r="J66" i="14"/>
  <c r="K66" i="14" s="1"/>
  <c r="J60" i="14"/>
  <c r="K60" i="14" s="1"/>
  <c r="J43" i="14"/>
  <c r="K43" i="14" s="1"/>
  <c r="J40" i="14"/>
  <c r="K40" i="14" s="1"/>
  <c r="J31" i="14"/>
  <c r="K31" i="14" s="1"/>
  <c r="J21" i="13"/>
  <c r="K21" i="13" s="1"/>
  <c r="J43" i="12"/>
  <c r="K43" i="12" s="1"/>
  <c r="J36" i="12"/>
  <c r="K36" i="12" s="1"/>
  <c r="J33" i="12"/>
  <c r="K33" i="12" s="1"/>
  <c r="J31" i="12"/>
  <c r="K31" i="12" s="1"/>
  <c r="J16" i="8"/>
  <c r="K16" i="8" s="1"/>
  <c r="J79" i="14"/>
  <c r="K79" i="14" s="1"/>
  <c r="J52" i="14"/>
  <c r="K52" i="14" s="1"/>
  <c r="J49" i="14"/>
  <c r="K49" i="14" s="1"/>
  <c r="J27" i="14"/>
  <c r="K27" i="14" s="1"/>
  <c r="J23" i="14"/>
  <c r="K23" i="14" s="1"/>
  <c r="J18" i="14"/>
  <c r="K18" i="14" s="1"/>
  <c r="J14" i="14"/>
  <c r="K14" i="14" s="1"/>
  <c r="J77" i="14"/>
  <c r="K77" i="14" s="1"/>
  <c r="J73" i="14"/>
  <c r="K73" i="14" s="1"/>
  <c r="J69" i="14"/>
  <c r="K69" i="14" s="1"/>
  <c r="J65" i="14"/>
  <c r="K65" i="14" s="1"/>
  <c r="J59" i="14"/>
  <c r="K59" i="14" s="1"/>
  <c r="J46" i="14"/>
  <c r="K46" i="14" s="1"/>
  <c r="J42" i="14"/>
  <c r="K42" i="14" s="1"/>
  <c r="J39" i="14"/>
  <c r="K39" i="14" s="1"/>
  <c r="J33" i="14"/>
  <c r="K33" i="14" s="1"/>
  <c r="J16" i="13"/>
  <c r="K16" i="13" s="1"/>
  <c r="J40" i="12"/>
  <c r="K40" i="12" s="1"/>
  <c r="J35" i="12"/>
  <c r="K35" i="12" s="1"/>
  <c r="J27" i="8"/>
  <c r="K27" i="8" s="1"/>
  <c r="J24" i="8"/>
  <c r="K24" i="8" s="1"/>
  <c r="J56" i="14"/>
  <c r="K56" i="14" s="1"/>
  <c r="J51" i="14"/>
  <c r="K51" i="14" s="1"/>
  <c r="J36" i="14"/>
  <c r="K36" i="14" s="1"/>
  <c r="J30" i="14"/>
  <c r="K30" i="14" s="1"/>
  <c r="J26" i="14"/>
  <c r="K26" i="14" s="1"/>
  <c r="J22" i="14"/>
  <c r="K22" i="14" s="1"/>
  <c r="J17" i="14"/>
  <c r="K17" i="14" s="1"/>
  <c r="J30" i="12"/>
  <c r="K30" i="12" s="1"/>
  <c r="J28" i="12"/>
  <c r="K28" i="12" s="1"/>
  <c r="J24" i="12"/>
  <c r="K24" i="12" s="1"/>
  <c r="J19" i="12"/>
  <c r="K19" i="12" s="1"/>
  <c r="J16" i="12"/>
  <c r="K16" i="12" s="1"/>
  <c r="J26" i="8"/>
  <c r="K26" i="8" s="1"/>
  <c r="J82" i="14"/>
  <c r="K82" i="14" s="1"/>
  <c r="J78" i="14"/>
  <c r="K78" i="14" s="1"/>
  <c r="J48" i="14"/>
  <c r="K48" i="14" s="1"/>
  <c r="J76" i="14"/>
  <c r="K76" i="14" s="1"/>
  <c r="J72" i="14"/>
  <c r="K72" i="14" s="1"/>
  <c r="J68" i="14"/>
  <c r="K68" i="14" s="1"/>
  <c r="J64" i="14"/>
  <c r="K64" i="14" s="1"/>
  <c r="J58" i="14"/>
  <c r="K58" i="14" s="1"/>
  <c r="J45" i="14"/>
  <c r="K45" i="14" s="1"/>
  <c r="J41" i="14"/>
  <c r="K41" i="14" s="1"/>
  <c r="J19" i="13"/>
  <c r="K19" i="13" s="1"/>
  <c r="J15" i="13"/>
  <c r="K15" i="13" s="1"/>
  <c r="J39" i="12"/>
  <c r="K39" i="12" s="1"/>
  <c r="J23" i="8"/>
  <c r="K23" i="8" s="1"/>
  <c r="J69" i="4"/>
  <c r="K69" i="4" s="1"/>
  <c r="J70" i="4"/>
  <c r="K70" i="4" s="1"/>
  <c r="J21" i="12"/>
  <c r="K21" i="12" s="1"/>
  <c r="J17" i="12"/>
  <c r="K17" i="12" s="1"/>
  <c r="J59" i="4"/>
  <c r="K59" i="4" s="1"/>
  <c r="J89" i="4"/>
  <c r="K89" i="4" s="1"/>
  <c r="J67" i="4"/>
  <c r="K67" i="4" s="1"/>
  <c r="J78" i="4"/>
  <c r="K78" i="4" s="1"/>
  <c r="J75" i="4"/>
  <c r="K75" i="4" s="1"/>
  <c r="J80" i="4"/>
  <c r="K80" i="4" s="1"/>
  <c r="J65" i="4"/>
  <c r="K65" i="4" s="1"/>
  <c r="J81" i="4"/>
  <c r="K81" i="4" s="1"/>
  <c r="J79" i="4"/>
  <c r="K79" i="4" s="1"/>
  <c r="J74" i="4"/>
  <c r="K74" i="4" s="1"/>
  <c r="J42" i="4"/>
  <c r="K42" i="4" s="1"/>
  <c r="J92" i="4"/>
  <c r="K92" i="4" s="1"/>
  <c r="J91" i="4"/>
  <c r="K91" i="4" s="1"/>
  <c r="J73" i="4"/>
  <c r="K73" i="4" s="1"/>
  <c r="J32" i="8"/>
  <c r="K32" i="8" s="1"/>
  <c r="J68" i="4"/>
  <c r="K68" i="4" s="1"/>
  <c r="J53" i="4"/>
  <c r="K53" i="4" s="1"/>
  <c r="J15" i="4"/>
  <c r="K15" i="4" s="1"/>
  <c r="J66" i="4"/>
  <c r="K66" i="4" s="1"/>
  <c r="J18" i="4"/>
  <c r="K18" i="4" s="1"/>
  <c r="J17" i="4"/>
  <c r="K17" i="4" s="1"/>
  <c r="J38" i="4"/>
  <c r="K38" i="4" s="1"/>
  <c r="J23" i="4"/>
  <c r="K23" i="4" s="1"/>
  <c r="J35" i="8"/>
  <c r="K35" i="8" s="1"/>
  <c r="J15" i="8"/>
  <c r="K15" i="8" s="1"/>
  <c r="J28" i="8"/>
  <c r="K28" i="8" s="1"/>
  <c r="J31" i="8"/>
  <c r="K31" i="8" s="1"/>
  <c r="J30" i="4"/>
  <c r="K30" i="4" s="1"/>
  <c r="J34" i="4"/>
  <c r="K34" i="4" s="1"/>
  <c r="J35" i="4"/>
  <c r="K35" i="4" s="1"/>
  <c r="J34" i="8"/>
  <c r="K34" i="8" s="1"/>
  <c r="J29" i="8"/>
  <c r="K29" i="8" s="1"/>
  <c r="J33" i="8"/>
  <c r="K33" i="8" s="1"/>
  <c r="J37" i="4"/>
  <c r="K37" i="4" s="1"/>
  <c r="J17" i="8"/>
  <c r="K17" i="8" s="1"/>
  <c r="J39" i="4"/>
  <c r="K39" i="4" s="1"/>
  <c r="J29" i="4"/>
  <c r="K29" i="4" s="1"/>
  <c r="J36" i="8"/>
  <c r="K36" i="8" s="1"/>
  <c r="J28" i="4"/>
  <c r="K28" i="4" s="1"/>
  <c r="J36" i="4"/>
  <c r="K36" i="4" s="1"/>
  <c r="J18" i="8"/>
  <c r="K18" i="8" s="1"/>
  <c r="J33" i="4"/>
  <c r="K33" i="4" s="1"/>
  <c r="J95" i="4"/>
  <c r="K95" i="4" s="1"/>
  <c r="J64" i="4"/>
  <c r="K64" i="4" s="1"/>
  <c r="J48" i="4"/>
  <c r="K48" i="4" s="1"/>
  <c r="J44" i="4"/>
  <c r="K44" i="4" s="1"/>
  <c r="J87" i="4"/>
  <c r="K87" i="4" s="1"/>
  <c r="J83" i="4"/>
  <c r="K83" i="4" s="1"/>
  <c r="J72" i="4"/>
  <c r="K72" i="4" s="1"/>
  <c r="J31" i="4"/>
  <c r="K31" i="4" s="1"/>
  <c r="J24" i="4"/>
  <c r="K24" i="4" s="1"/>
  <c r="J19" i="4"/>
  <c r="K19" i="4" s="1"/>
  <c r="J77" i="4"/>
  <c r="K77" i="4" s="1"/>
  <c r="J26" i="4"/>
  <c r="K26" i="4" s="1"/>
  <c r="J45" i="4"/>
  <c r="K45" i="4" s="1"/>
  <c r="J20" i="4"/>
  <c r="K20" i="4" s="1"/>
  <c r="J27" i="4"/>
  <c r="K27" i="4" s="1"/>
  <c r="J85" i="4"/>
  <c r="K85" i="4" s="1"/>
  <c r="J21" i="4"/>
  <c r="K21" i="4" s="1"/>
  <c r="J84" i="4"/>
  <c r="K84" i="4" s="1"/>
  <c r="J47" i="4"/>
  <c r="K47" i="4" s="1"/>
  <c r="J43" i="4"/>
  <c r="K43" i="4" s="1"/>
  <c r="J86" i="4"/>
  <c r="K86" i="4" s="1"/>
  <c r="J82" i="4"/>
  <c r="K82" i="4" s="1"/>
  <c r="J41" i="4"/>
  <c r="K41" i="4" s="1"/>
  <c r="J22" i="4"/>
  <c r="K22" i="4" s="1"/>
  <c r="J46" i="4"/>
  <c r="K46" i="4" s="1"/>
  <c r="J90" i="4"/>
  <c r="K90" i="4" s="1"/>
  <c r="J40" i="4"/>
  <c r="K40" i="4" s="1"/>
  <c r="J88" i="4"/>
  <c r="K88" i="4" s="1"/>
  <c r="J25" i="4"/>
  <c r="K25" i="4" s="1"/>
  <c r="J50" i="4"/>
  <c r="K50" i="4" s="1"/>
  <c r="J76" i="4"/>
  <c r="K76" i="4" s="1"/>
  <c r="J49" i="4"/>
  <c r="K49" i="4" s="1"/>
  <c r="J32" i="4"/>
  <c r="K32" i="4" s="1"/>
  <c r="J56" i="4"/>
  <c r="K56" i="4" s="1"/>
  <c r="J13" i="8"/>
  <c r="K13" i="8" s="1"/>
  <c r="J54" i="4"/>
  <c r="K54" i="4" s="1"/>
  <c r="J62" i="4"/>
  <c r="K62" i="4" s="1"/>
  <c r="J58" i="4"/>
  <c r="K58" i="4" s="1"/>
  <c r="J63" i="4"/>
  <c r="K63" i="4" s="1"/>
  <c r="J16" i="4"/>
  <c r="J13" i="4"/>
  <c r="K13" i="4" s="1"/>
  <c r="J55" i="4"/>
  <c r="K55" i="4" s="1"/>
  <c r="J14" i="4"/>
  <c r="J60" i="4"/>
  <c r="K60" i="4" s="1"/>
  <c r="J25" i="8"/>
  <c r="K25" i="8" s="1"/>
  <c r="J21" i="8"/>
  <c r="K21" i="8" s="1"/>
  <c r="J52" i="4"/>
  <c r="K52" i="4" s="1"/>
  <c r="J57" i="4"/>
  <c r="K57" i="4" s="1"/>
  <c r="K9" i="8" l="1"/>
  <c r="K10" i="15"/>
  <c r="K10" i="17"/>
  <c r="K10" i="26"/>
  <c r="K10" i="19"/>
  <c r="K10" i="13"/>
  <c r="K10" i="25"/>
  <c r="H18" i="33" s="1"/>
  <c r="K10" i="24"/>
  <c r="K10" i="12"/>
  <c r="C18" i="33" s="1"/>
  <c r="K10" i="16"/>
  <c r="F18" i="33" s="1"/>
  <c r="K10" i="14"/>
  <c r="D18" i="33" s="1"/>
  <c r="K10" i="18"/>
  <c r="E18" i="33" s="1"/>
  <c r="K10" i="23"/>
  <c r="G18" i="33" s="1"/>
  <c r="G16" i="4"/>
  <c r="G14" i="4" l="1"/>
  <c r="G9" i="4" s="1"/>
  <c r="B16" i="33" l="1"/>
  <c r="B33" i="33" s="1"/>
  <c r="I33" i="33" s="1"/>
  <c r="B27" i="33"/>
  <c r="E40" i="10"/>
  <c r="F40" i="10" s="1"/>
  <c r="E39" i="10"/>
  <c r="F39" i="10" s="1"/>
  <c r="E32" i="10"/>
  <c r="F32" i="10" s="1"/>
  <c r="E24" i="10"/>
  <c r="F24" i="10" s="1"/>
  <c r="I27" i="33" l="1"/>
  <c r="B17" i="33"/>
  <c r="B28" i="33"/>
  <c r="B20" i="33"/>
  <c r="I16" i="33"/>
  <c r="K33" i="33" s="1"/>
  <c r="L33" i="33" s="1"/>
  <c r="H20" i="10"/>
  <c r="K14" i="4"/>
  <c r="C8" i="4"/>
  <c r="G40" i="10"/>
  <c r="I40" i="10" s="1"/>
  <c r="G39" i="10"/>
  <c r="I39" i="10" s="1"/>
  <c r="I37" i="10" s="1"/>
  <c r="G32" i="10"/>
  <c r="I32" i="10" s="1"/>
  <c r="I30" i="10" s="1"/>
  <c r="G24" i="10"/>
  <c r="I24" i="10" s="1"/>
  <c r="I22" i="10" s="1"/>
  <c r="B42" i="33" s="1"/>
  <c r="I17" i="33" l="1"/>
  <c r="K32" i="33" s="1"/>
  <c r="B32" i="33"/>
  <c r="B19" i="33"/>
  <c r="B30" i="33"/>
  <c r="I28" i="33"/>
  <c r="I42" i="33"/>
  <c r="I20" i="33"/>
  <c r="I19" i="33"/>
  <c r="B44" i="33"/>
  <c r="I44" i="33" s="1"/>
  <c r="B43" i="33"/>
  <c r="I43" i="33" s="1"/>
  <c r="I32" i="33" l="1"/>
  <c r="I34" i="33" s="1"/>
  <c r="B34" i="33"/>
  <c r="L32" i="33"/>
  <c r="I30" i="33"/>
  <c r="B45" i="33"/>
  <c r="I45" i="33" s="1"/>
  <c r="K20" i="10"/>
  <c r="K16" i="4"/>
  <c r="B18" i="33" l="1"/>
  <c r="I18" i="33" s="1"/>
  <c r="K8" i="4"/>
  <c r="H21" i="2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Mathis, Katherine - RD, National Office</author>
  </authors>
  <commentList>
    <comment ref="D24" authorId="0" shapeId="0" xr:uid="{DC7A5DF9-CA4E-4BA8-BDF8-59F09629F192}">
      <text>
        <r>
          <rPr>
            <b/>
            <sz val="9"/>
            <color indexed="81"/>
            <rFont val="Tahoma"/>
            <family val="2"/>
          </rPr>
          <t>Mathis, Katherine - RD, National Office:</t>
        </r>
        <r>
          <rPr>
            <sz val="9"/>
            <color indexed="81"/>
            <rFont val="Tahoma"/>
            <family val="2"/>
          </rPr>
          <t xml:space="preserve">
Excludes Tribal Applicants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Mathis, Katherine - RD, National Office</author>
  </authors>
  <commentList>
    <comment ref="D22" authorId="0" shapeId="0" xr:uid="{3ADD87D6-6398-4F6B-9D76-0FDC9DA0A07E}">
      <text>
        <r>
          <rPr>
            <b/>
            <sz val="9"/>
            <color indexed="81"/>
            <rFont val="Tahoma"/>
            <family val="2"/>
          </rPr>
          <t>Mathis, Katherine - RD, National Office:</t>
        </r>
        <r>
          <rPr>
            <sz val="9"/>
            <color indexed="81"/>
            <rFont val="Tahoma"/>
            <family val="2"/>
          </rPr>
          <t xml:space="preserve">
Required for non tribal applicants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Mathis, Katherine - RD, National Office</author>
  </authors>
  <commentList>
    <comment ref="C8" authorId="0" shapeId="0" xr:uid="{68CB238C-D092-4E0A-90E4-4532989A742A}">
      <text>
        <r>
          <rPr>
            <b/>
            <sz val="9"/>
            <color indexed="81"/>
            <rFont val="Tahoma"/>
            <family val="2"/>
          </rPr>
          <t>Mathis, Katherine - RD, National Office:</t>
        </r>
        <r>
          <rPr>
            <sz val="9"/>
            <color indexed="81"/>
            <rFont val="Tahoma"/>
            <family val="2"/>
          </rPr>
          <t xml:space="preserve">
52 applicants covered by 0572-0110.  Used 41 since the 52 is covered in another PRA package.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tc={668EB15C-B00F-4FE8-BDAD-45116E44DEF2}</author>
    <author>tc={65F82BBD-411D-4B3E-827B-E497570F9160}</author>
  </authors>
  <commentList>
    <comment ref="B9" authorId="0" shapeId="0" xr:uid="{668EB15C-B00F-4FE8-BDAD-45116E44DEF2}">
      <text>
        <t>[Threaded comment]
Your version of Excel allows you to read this threaded comment; however, any edits to it will get removed if the file is opened in a newer version of Excel. Learn more: https://go.microsoft.com/fwlink/?linkid=870924
Comment:
    How to navigate to obtain Prof. Wage Rate:
1) Click the website
2) Under the latest Month Year choose Occupation Profiles
3) Select 11-0000 Management Occupations
4) Select 11-1021 General Operations Managers 
5) Use the Mean Hourly Wage</t>
      </text>
    </comment>
    <comment ref="B15" authorId="1" shapeId="0" xr:uid="{65F82BBD-411D-4B3E-827B-E497570F9160}">
      <text>
        <t>[Threaded comment]
Your version of Excel allows you to read this threaded comment; however, any edits to it will get removed if the file is opened in a newer version of Excel. Learn more: https://go.microsoft.com/fwlink/?linkid=870924
Comment:
    How to obtain the Benefits %:
1) Click the website
2) Choose "The PDF version of the news release"
3) The current release is dated March 2023 and the reported % is in the 3rd paragraph on page 1 and it is 29.5%</t>
      </text>
    </comment>
  </commentList>
</comments>
</file>

<file path=xl/sharedStrings.xml><?xml version="1.0" encoding="utf-8"?>
<sst xmlns="http://schemas.openxmlformats.org/spreadsheetml/2006/main" count="2239" uniqueCount="356">
  <si>
    <t>RURAL UTILITIES SERVICE</t>
  </si>
  <si>
    <t>WATER AND WASTE LOAN AND GRANT PROGRAM</t>
  </si>
  <si>
    <t>PREDEVELOPMENT PLANNING GRANTS (PPG)</t>
  </si>
  <si>
    <t>ALLEVIATE HEALTH RISKS FOR COLONIAS OR ON TRIBAL LANDS</t>
  </si>
  <si>
    <t>EMERGENCY COMMUNITY WATER ASSISTANCE GRANTS (ECWAG)</t>
  </si>
  <si>
    <t>RURAL AND NATIVE ALASKAN VILLAGES GRANTS (RAVG-REGULAR)</t>
  </si>
  <si>
    <t>RURAL AND NATIVE ALASKAN VILLAGES GRANTS - PREDEVELOPMENT PLANNING GRANTS (RAVG PPG)</t>
  </si>
  <si>
    <t>INFORMATION COLLECTION BURDEN HOURS</t>
  </si>
  <si>
    <t>OMB # 0572 - 0121</t>
  </si>
  <si>
    <t>For FR Notice</t>
  </si>
  <si>
    <t>WWLG</t>
  </si>
  <si>
    <t>WWPPG</t>
  </si>
  <si>
    <t>Colonias</t>
  </si>
  <si>
    <t>Tribal 
Lands</t>
  </si>
  <si>
    <t>ECWAG</t>
  </si>
  <si>
    <t>RAVG - REG</t>
  </si>
  <si>
    <t>RAVG 
PPG</t>
  </si>
  <si>
    <t>Total</t>
  </si>
  <si>
    <t>Estimated No. of Total Respondents (Applicants)</t>
  </si>
  <si>
    <t>Estimated No. of Total Awards (Awardees)</t>
  </si>
  <si>
    <t>Total Responses</t>
  </si>
  <si>
    <t>Estimated Total Hours</t>
  </si>
  <si>
    <t>Total Cost</t>
  </si>
  <si>
    <t>Average Hours Per Response</t>
  </si>
  <si>
    <t>Number of Responses Per Respondent</t>
  </si>
  <si>
    <t>Supporting Statement Tables:</t>
  </si>
  <si>
    <t>Table 12.1</t>
  </si>
  <si>
    <t>Total Respondents (Applicants)</t>
  </si>
  <si>
    <t>Total Awards (Awardees)</t>
  </si>
  <si>
    <t>Annual Responses</t>
  </si>
  <si>
    <t>Total Hours</t>
  </si>
  <si>
    <t>Cost Per Hours</t>
  </si>
  <si>
    <t>Total Annual Cost</t>
  </si>
  <si>
    <t>Table 14.1</t>
  </si>
  <si>
    <t>Step 1: Application</t>
  </si>
  <si>
    <t>Step 2: Application Review</t>
  </si>
  <si>
    <t>Step 3: Grant Award</t>
  </si>
  <si>
    <t>Total Cost to Federal Government</t>
  </si>
  <si>
    <t>Table 13.1</t>
  </si>
  <si>
    <t>Document Type</t>
  </si>
  <si>
    <t>Total Est. # of Docs</t>
  </si>
  <si>
    <t>Est. % Mailed</t>
  </si>
  <si>
    <t>Est. # of Docs Mailed</t>
  </si>
  <si>
    <t>Est. Mailing Cost</t>
  </si>
  <si>
    <t>Total Mailing Cost</t>
  </si>
  <si>
    <t>PER</t>
  </si>
  <si>
    <t>Environmental Documentation - Categorical Exclusion with Report</t>
  </si>
  <si>
    <t>Environmental Documentation - Environmental Assessment</t>
  </si>
  <si>
    <t>Construction Contract Documents</t>
  </si>
  <si>
    <t>Audits and Year End Financial Reports</t>
  </si>
  <si>
    <t>Average hours per response</t>
  </si>
  <si>
    <t>Number of responses per respondent</t>
  </si>
  <si>
    <t xml:space="preserve">Gray Columns have automatic formulas.  DO NOT input numbers in these columns.  </t>
  </si>
  <si>
    <t>TOTAL</t>
  </si>
  <si>
    <t xml:space="preserve">(A) </t>
  </si>
  <si>
    <t>(B)</t>
  </si>
  <si>
    <t xml:space="preserve">(C)  </t>
  </si>
  <si>
    <t>(D)</t>
  </si>
  <si>
    <t xml:space="preserve">(E)  </t>
  </si>
  <si>
    <t>(F)</t>
  </si>
  <si>
    <t>(G)</t>
  </si>
  <si>
    <t>(H)</t>
  </si>
  <si>
    <t>(I)</t>
  </si>
  <si>
    <t>(J)</t>
  </si>
  <si>
    <t>(K)</t>
  </si>
  <si>
    <t>Regulation Reference</t>
  </si>
  <si>
    <t>Title</t>
  </si>
  <si>
    <t>Form No. 
(If Any)</t>
  </si>
  <si>
    <t>% of Respondents Line Item is Applicable To</t>
  </si>
  <si>
    <t>Estimated # of Respondents</t>
  </si>
  <si>
    <t xml:space="preserve">Reports Filed Annually </t>
  </si>
  <si>
    <t xml:space="preserve">Total Responses 
(E) x (F)  </t>
  </si>
  <si>
    <t xml:space="preserve">Estimated # of Hours Per Response </t>
  </si>
  <si>
    <t>Estimated Total Hours 
(G) x (H)</t>
  </si>
  <si>
    <t>Prof. Wage Rate</t>
  </si>
  <si>
    <t>Total Cost
(I) x (J)</t>
  </si>
  <si>
    <t>APPLICATION/ELGIBILITY</t>
  </si>
  <si>
    <t>1780.1(d)</t>
  </si>
  <si>
    <t>Documentation of Income Survey</t>
  </si>
  <si>
    <t>Written</t>
  </si>
  <si>
    <t>1780.1(f)</t>
  </si>
  <si>
    <t>Relationship or association ith RUS employees</t>
  </si>
  <si>
    <t>1780.1(h)</t>
  </si>
  <si>
    <t>Evidence proposed facility will be consistent with development plans</t>
  </si>
  <si>
    <t>1780.7(d) &amp; 1780.33(d)</t>
  </si>
  <si>
    <t>Statement of availability to obtain credit elsewhere</t>
  </si>
  <si>
    <t>1780.7(g)</t>
  </si>
  <si>
    <t>Evidence No Outstanding Judgement Obtained</t>
  </si>
  <si>
    <t>1780.9(g)(2)</t>
  </si>
  <si>
    <t>Agreement between Applicant and Individual Users for Water or Sewer service provided through individual installations or small clusters of users within an Applicant's service area</t>
  </si>
  <si>
    <t xml:space="preserve">Written </t>
  </si>
  <si>
    <t>1780.11(a)(2)</t>
  </si>
  <si>
    <t>Notification of service statement</t>
  </si>
  <si>
    <t>1780.14(a)</t>
  </si>
  <si>
    <t>Security- Public Bodies- General Obligation and Revenue Bonds</t>
  </si>
  <si>
    <t>1780.14(b)</t>
  </si>
  <si>
    <t>Security- Not-For-Profit- Liens on property and Financing Stmt.</t>
  </si>
  <si>
    <t>Evidence of Public Notice of Intent</t>
  </si>
  <si>
    <t>1780.31(c)</t>
  </si>
  <si>
    <t>Eligibility Determination Request in lieu of application</t>
  </si>
  <si>
    <t>1780.33(b)</t>
  </si>
  <si>
    <t>Intergovernmental comments</t>
  </si>
  <si>
    <t>1780.33(c)</t>
  </si>
  <si>
    <t>Preliminary engineering report</t>
  </si>
  <si>
    <t>1780.33(e)</t>
  </si>
  <si>
    <t>Supporting documentation</t>
  </si>
  <si>
    <t>1780.33(f)</t>
  </si>
  <si>
    <t>Environmental Documentation - Categorical exclusion without report</t>
  </si>
  <si>
    <t>Environmental Documentation - Categorical exclusion with report</t>
  </si>
  <si>
    <t>Environmental Documentation - Environmental Impact Statement</t>
  </si>
  <si>
    <t>1780.33(h)(7)</t>
  </si>
  <si>
    <t>Certification for Contracts, Grants, and Loans (Regarding Lobbying)</t>
  </si>
  <si>
    <t>1780.33(h)(8)</t>
  </si>
  <si>
    <t>Certification on Tying Arrangements</t>
  </si>
  <si>
    <t xml:space="preserve">1780.39(b)(1)  </t>
  </si>
  <si>
    <t>Agreement for Engineering Services - Agency standard - EJCDC E-500</t>
  </si>
  <si>
    <t>Agreement for Engineering Services - Agency standard - EJCDC E-520</t>
  </si>
  <si>
    <t>Agreement for Engineering Services - Agency standard - EJCDC E-525</t>
  </si>
  <si>
    <t>Agreement for Engineering and/or Architectural Services - Agency non-standard</t>
  </si>
  <si>
    <t>1780.39(b)(2)</t>
  </si>
  <si>
    <t xml:space="preserve">Agreements for Legal Services </t>
  </si>
  <si>
    <t xml:space="preserve">Agreements for Other Professional Services </t>
  </si>
  <si>
    <t>1780.39(b)(3)</t>
  </si>
  <si>
    <t>Agreements for Bond Counsel</t>
  </si>
  <si>
    <t>1780.39(b)(4)</t>
  </si>
  <si>
    <t>Contracts for other services</t>
  </si>
  <si>
    <t>1780.39(c)(3)</t>
  </si>
  <si>
    <t>User Agreement - Water</t>
  </si>
  <si>
    <t>User Agreement - Sewer</t>
  </si>
  <si>
    <t>1780.39(c)(5)(i)</t>
  </si>
  <si>
    <t>Positive programs to encourage connections</t>
  </si>
  <si>
    <t>1780.39(d)</t>
  </si>
  <si>
    <t>Interim financing</t>
  </si>
  <si>
    <t>1780.39(g)(3)</t>
  </si>
  <si>
    <t>Fidelity or employee dishonesty Bond</t>
  </si>
  <si>
    <t>1780.39(g)(4)</t>
  </si>
  <si>
    <t>Property insurance</t>
  </si>
  <si>
    <t>1780.39(g)(5)</t>
  </si>
  <si>
    <t>General Liability Insurance</t>
  </si>
  <si>
    <t>1780.39(g)(6)</t>
  </si>
  <si>
    <t>Flood Insurance</t>
  </si>
  <si>
    <t>1780.39(g)(7)</t>
  </si>
  <si>
    <t>Workman's compensation insurance</t>
  </si>
  <si>
    <t>SAM Registration</t>
  </si>
  <si>
    <t>APPROVAL/ACTIONS FOLLOWING OBLIGATION (USES OBLIGATION DATA)</t>
  </si>
  <si>
    <t>1780.41(a)(5)</t>
  </si>
  <si>
    <t>Letter of Conditions</t>
  </si>
  <si>
    <t>1780.44(b)</t>
  </si>
  <si>
    <t>Verification of Applicant Contribution</t>
  </si>
  <si>
    <t>1780.44(f)</t>
  </si>
  <si>
    <t>Evidence of other funds</t>
  </si>
  <si>
    <t>1780.44(g)</t>
  </si>
  <si>
    <t>Appraisal Report</t>
  </si>
  <si>
    <t>1780.44(g)(1)(ii)</t>
  </si>
  <si>
    <t>User Connections</t>
  </si>
  <si>
    <t>1780.44(g)(3)</t>
  </si>
  <si>
    <t>Water rights</t>
  </si>
  <si>
    <t>1780.44(g)(4)</t>
  </si>
  <si>
    <t>Lease agreement</t>
  </si>
  <si>
    <t>1780.45(a)(1)</t>
  </si>
  <si>
    <t>Promissory Note</t>
  </si>
  <si>
    <t>1780.45(a)(2)</t>
  </si>
  <si>
    <t>Loan Resolution (Public Bodies)</t>
  </si>
  <si>
    <t>Loan Resolution, Security Agreement</t>
  </si>
  <si>
    <t>1780.45(c)</t>
  </si>
  <si>
    <t xml:space="preserve">Water and Waste System Grant Agreement </t>
  </si>
  <si>
    <t>1780.47(d) &amp; (e )</t>
  </si>
  <si>
    <t>Audits and Year-End Financial Reports</t>
  </si>
  <si>
    <t>1780.47(f)(1)</t>
  </si>
  <si>
    <t>Management report- Quarterly Report</t>
  </si>
  <si>
    <t>Value Engineering Study (VES)</t>
  </si>
  <si>
    <t>1780.57(g) and (h)</t>
  </si>
  <si>
    <t>Evidence of Conformity with Drinking Water and Water Pollution Control Standards</t>
  </si>
  <si>
    <t>1780.57(m)</t>
  </si>
  <si>
    <t xml:space="preserve">Exception for Metering Devices </t>
  </si>
  <si>
    <t>Sewage Treatment Contract(s)</t>
  </si>
  <si>
    <t>American Iron and Steel (AIS) Requirement Prior to Construction</t>
  </si>
  <si>
    <t>Build America, Buy America Act (BABAA) Requirement Prior to Construction</t>
  </si>
  <si>
    <t>ACTIONS DURING CONSTRUCTION (USES CONSTRUCTION DATA)</t>
  </si>
  <si>
    <t xml:space="preserve">Final operating permit(s) for the entire project components </t>
  </si>
  <si>
    <t>1780.61(a)</t>
  </si>
  <si>
    <t>Construction contract documents - EJCDC C-Series</t>
  </si>
  <si>
    <t>Construction contract document - EJCDC C-522 for small projects</t>
  </si>
  <si>
    <t>1780.61(b)</t>
  </si>
  <si>
    <t>Certificate of Owner's Engineers Certifications</t>
  </si>
  <si>
    <t>Certificate of Owner's Attorney Concurrence</t>
  </si>
  <si>
    <t xml:space="preserve">Owner's Solicitation and Review of Offers - Competitive Sealed Bids </t>
  </si>
  <si>
    <t>Owner's Solicitation and Review of Offers - Noncompetitive proposals</t>
  </si>
  <si>
    <t>Owner's Solicitation and Review of Offers - Alternative Delivery Methods</t>
  </si>
  <si>
    <t>Owner's Solicitation and Review of Offers - Small Projects</t>
  </si>
  <si>
    <t>Owner's Solicitation and Review of Offers - Micro Purchases</t>
  </si>
  <si>
    <t>Contracts awarded prior to application</t>
  </si>
  <si>
    <t>1780.76(a)</t>
  </si>
  <si>
    <t>Pre-Construction Conference</t>
  </si>
  <si>
    <t>1780.76(b)</t>
  </si>
  <si>
    <t>Monitoring Construction- Owner's Report</t>
  </si>
  <si>
    <t>1780.76(c)</t>
  </si>
  <si>
    <t>Resident inspector resume</t>
  </si>
  <si>
    <t>1780.76(d)</t>
  </si>
  <si>
    <t>Daily inspection report</t>
  </si>
  <si>
    <t>Bond Transcript Documents</t>
  </si>
  <si>
    <t>1780.89 &amp; .90</t>
  </si>
  <si>
    <t>Multiple Advances of Agency Funds (Bond Anticipation Note)</t>
  </si>
  <si>
    <t>Evidence that as built plans have been delivered to Owner</t>
  </si>
  <si>
    <t xml:space="preserve">Domestic Preference De Minimis List </t>
  </si>
  <si>
    <t>Contractor's Certification of Compliance for AIS and/or BABAA</t>
  </si>
  <si>
    <t>Manufacturer's Certification of Compliance</t>
  </si>
  <si>
    <t>AIS and BABAA Requirements during/post construction</t>
  </si>
  <si>
    <t>RECORDKEEPING</t>
  </si>
  <si>
    <t xml:space="preserve">1780.47(c)  </t>
  </si>
  <si>
    <t>Borrower shall maintain accounting records for 3 years</t>
  </si>
  <si>
    <t>1780.33(a)</t>
  </si>
  <si>
    <t>Application for Federal Assistance</t>
  </si>
  <si>
    <t>SF 424 
(4040-0004)</t>
  </si>
  <si>
    <t>Budget Information--Construction Programs</t>
  </si>
  <si>
    <t>SF-424C
(4040-0008)</t>
  </si>
  <si>
    <t>1780.33(h)(1)</t>
  </si>
  <si>
    <t>Operating Budget</t>
  </si>
  <si>
    <t>RD 442-7 
(0575-0015)</t>
  </si>
  <si>
    <t>1780.33(h)(2)</t>
  </si>
  <si>
    <t>Application Certification, Federal Collection Policies for Consumer or Commercial Debts</t>
  </si>
  <si>
    <t>RD 1910-11 
(0570-0062)</t>
  </si>
  <si>
    <t>1780.33(h)(3)</t>
  </si>
  <si>
    <t>Equal Opportunity Agreement</t>
  </si>
  <si>
    <t>RD 400-1
(0575-0201)</t>
  </si>
  <si>
    <t>1780.33(h)(4)</t>
  </si>
  <si>
    <t>Assurance Agreement</t>
  </si>
  <si>
    <t>RD 400-4
(0575-0201)</t>
  </si>
  <si>
    <t>1780.39(f)</t>
  </si>
  <si>
    <t>Resolution of Members or Stockholders</t>
  </si>
  <si>
    <t>RD 1942-8
(0575-0015)</t>
  </si>
  <si>
    <t>APPROVAL ACTIONS FOLLOWING OBLIGATION (USES OBLIGATION DATA)</t>
  </si>
  <si>
    <t>1780.41(a)(3)</t>
  </si>
  <si>
    <t>Balance Sheet or Financial Statement</t>
  </si>
  <si>
    <t>1780.41(a)(6)</t>
  </si>
  <si>
    <t>Letter of Intent to Meet Conditions</t>
  </si>
  <si>
    <t>1780.41(a)(7)</t>
  </si>
  <si>
    <t xml:space="preserve">Request for Obligation of Funds </t>
  </si>
  <si>
    <t>RD 1940-1 
(0570-0062, 0067)</t>
  </si>
  <si>
    <t>1780.44(c)</t>
  </si>
  <si>
    <t>Initial Compliance Review</t>
  </si>
  <si>
    <t>1780.44(g)(1)(i)</t>
  </si>
  <si>
    <t>Opinion of Counsel Relative to Right-of-Way and Easements</t>
  </si>
  <si>
    <t>RD 442-22
(0575-0015)</t>
  </si>
  <si>
    <t>1780.44(g)(2)</t>
  </si>
  <si>
    <t>Preliminary Title Opinion</t>
  </si>
  <si>
    <t>RD 1927-9
(0575-0147, 0189)</t>
  </si>
  <si>
    <t>Final Title Opinion</t>
  </si>
  <si>
    <t>1780.47(f)(2)</t>
  </si>
  <si>
    <t>Statement of Budget, Income, and Equity</t>
  </si>
  <si>
    <t>1780.62 &amp; 63</t>
  </si>
  <si>
    <t>Water Purchase Contract</t>
  </si>
  <si>
    <t>RD 442-30
(0575-0015)</t>
  </si>
  <si>
    <t>Compliance Statement</t>
  </si>
  <si>
    <t>RD 400-6
(0575-0201)</t>
  </si>
  <si>
    <t>RD 1924-9
(0575-0042)</t>
  </si>
  <si>
    <t>Release by Claimants</t>
  </si>
  <si>
    <t>1780.76(e)</t>
  </si>
  <si>
    <t>Partial Payment Estimate</t>
  </si>
  <si>
    <t>1780.76(f)</t>
  </si>
  <si>
    <t>Inspection Report</t>
  </si>
  <si>
    <t>1780.76(h)(2)</t>
  </si>
  <si>
    <t>Contract Change Order</t>
  </si>
  <si>
    <t>RD 1924-7
(0575-0042)</t>
  </si>
  <si>
    <t>Application for Federal Assistance- Initial Application</t>
  </si>
  <si>
    <t>Budget Information--Non-Construction Programs</t>
  </si>
  <si>
    <t>SF-424A
(4040-0006)</t>
  </si>
  <si>
    <t>ALLEVIATE HEALTH RISKS FOR COLONIAS</t>
  </si>
  <si>
    <t>SAM.gov</t>
  </si>
  <si>
    <t>1780.57 (g) and (h)</t>
  </si>
  <si>
    <t>ALLEVIATE HEALTH RISKS ON TRIBAL LANDS</t>
  </si>
  <si>
    <t>Tribal</t>
  </si>
  <si>
    <t>1780.76 (a)</t>
  </si>
  <si>
    <t>ECWAG Grant Agreement</t>
  </si>
  <si>
    <t>Instructions:</t>
  </si>
  <si>
    <t>1.  Use the U.S. Bureau of Labor Statistics Occupational Emplyment and Wage Statistics Link below to complete Columns A, B, C for the table below.</t>
  </si>
  <si>
    <t xml:space="preserve">     a.  Click the link:</t>
  </si>
  <si>
    <t xml:space="preserve">https://www.bls.gov/oes/tables.htm </t>
  </si>
  <si>
    <t xml:space="preserve">     b.  Under the latest Month Year (May 2023) click Occupation Profiles </t>
  </si>
  <si>
    <t xml:space="preserve">     c.  Use the Occupational Titles to choose which professions (A) need to be added to the table below.  You can more than one occupation or just one.</t>
  </si>
  <si>
    <t xml:space="preserve">     d.  The code in front of each Occupational Title is the Occupation Code that goes in (B) for the table below.</t>
  </si>
  <si>
    <t xml:space="preserve">     e.  When you click on each Occupational Titles, choose the Mean Hourly Wage to input in (C) for the table below.  </t>
  </si>
  <si>
    <t xml:space="preserve">2.  Use the U.S. Bureau of Labor Economic News Release, Employer Costs for Employee Compension to complete Column D for the table below.  </t>
  </si>
  <si>
    <t xml:space="preserve">https://www.bls.gov/news.release/ecec.toc.htm </t>
  </si>
  <si>
    <t xml:space="preserve">     b.  Choose "The PDF verison of the news release" link</t>
  </si>
  <si>
    <t xml:space="preserve">     c.  The latest (June 18, 2024) News Release for Employer Costs for Employee Compensation - March 2024 opens in separate tab.</t>
  </si>
  <si>
    <t xml:space="preserve">     d.  On first page, second paragraph use the benefit costs % of: </t>
  </si>
  <si>
    <t xml:space="preserve">3.  For each profession fill in the % for (F).  The total for the column should be 100%.  </t>
  </si>
  <si>
    <t xml:space="preserve">     a.  Note that if there is only one profession then (F) would be 100%. </t>
  </si>
  <si>
    <t>(A)</t>
  </si>
  <si>
    <t>(C)</t>
  </si>
  <si>
    <t>(E)</t>
  </si>
  <si>
    <t>Profession</t>
  </si>
  <si>
    <r>
      <t xml:space="preserve">Bureau of Labor Occupation Code </t>
    </r>
    <r>
      <rPr>
        <b/>
        <vertAlign val="superscript"/>
        <sz val="12"/>
        <rFont val="Times New Roman"/>
        <family val="1"/>
      </rPr>
      <t>1.d</t>
    </r>
  </si>
  <si>
    <r>
      <t xml:space="preserve">Mean Wage </t>
    </r>
    <r>
      <rPr>
        <b/>
        <vertAlign val="superscript"/>
        <sz val="12"/>
        <rFont val="Times New Roman"/>
        <family val="1"/>
      </rPr>
      <t>1.e</t>
    </r>
  </si>
  <si>
    <r>
      <t xml:space="preserve">Benefits </t>
    </r>
    <r>
      <rPr>
        <b/>
        <vertAlign val="superscript"/>
        <sz val="12"/>
        <rFont val="Times New Roman"/>
        <family val="1"/>
      </rPr>
      <t>2</t>
    </r>
    <r>
      <rPr>
        <b/>
        <sz val="12"/>
        <rFont val="Times New Roman"/>
        <family val="1"/>
      </rPr>
      <t xml:space="preserve">
(C) * (2.d)</t>
    </r>
  </si>
  <si>
    <t>Total Hourly Wage
(C ) + (D)</t>
  </si>
  <si>
    <t>% Time Spent on Burden</t>
  </si>
  <si>
    <t>Weighted Hourly Salary
(E) * (F)</t>
  </si>
  <si>
    <t>General and Operations Manager</t>
  </si>
  <si>
    <t>11-1021</t>
  </si>
  <si>
    <t>Civil Engineers</t>
  </si>
  <si>
    <t>17-2051</t>
  </si>
  <si>
    <t>Lawyers</t>
  </si>
  <si>
    <t>23-1011</t>
  </si>
  <si>
    <t>Court, Municipal, and License Clerks</t>
  </si>
  <si>
    <t>43-4031</t>
  </si>
  <si>
    <t>1. OPM GS &amp; SES Pay Tables:</t>
  </si>
  <si>
    <t xml:space="preserve">  Click Link </t>
  </si>
  <si>
    <t>Pay &amp; Leave (opm.gov)</t>
  </si>
  <si>
    <t xml:space="preserve">  Click "pay tables" from first paragraph</t>
  </si>
  <si>
    <t xml:space="preserve">  Click current Year at top under Salaries &amp; Wages</t>
  </si>
  <si>
    <t xml:space="preserve">  a. OPM GS Pay Tables:  Under "General Schedule (GS) &amp; Locality Pay Tables" click 20## GS Pay Tables (ex. 2024 GS Pay Tables)</t>
  </si>
  <si>
    <t xml:space="preserve">  b. OPM SES Schedules:  Under "Executive &amp; Senior Level Employee Pay Tables" click "Rates of Pay for the Executive Schedule"</t>
  </si>
  <si>
    <t xml:space="preserve">  Then choose Annual Rate Table for Basic Rates of Pay for Members of the Senior Executive Service.</t>
  </si>
  <si>
    <t>2. Benefit % (OMB Memo M-08 13)</t>
  </si>
  <si>
    <t xml:space="preserve">https://www.whitehouse.gov/wp-content/uploads/legacy_drupal_files/omb/memoranda/2008/m08-13.pdf </t>
  </si>
  <si>
    <t>Gray &amp; Blue Columns have automatic formulas.  DO NOT input numbers in these columns.</t>
  </si>
  <si>
    <t xml:space="preserve">Total  </t>
  </si>
  <si>
    <t>Staff 
Position</t>
  </si>
  <si>
    <t>GS Grade</t>
  </si>
  <si>
    <t>GS Step</t>
  </si>
  <si>
    <t>GS 
Salary</t>
  </si>
  <si>
    <t>Hourly Rate Calc</t>
  </si>
  <si>
    <t>Benefits Calc</t>
  </si>
  <si>
    <t>Total Salary Rate Calc</t>
  </si>
  <si>
    <t>Hours Required</t>
  </si>
  <si>
    <t>Cost Subtotals</t>
  </si>
  <si>
    <t># of Responses</t>
  </si>
  <si>
    <t>Total Costs</t>
  </si>
  <si>
    <t>Application/Elgibility</t>
  </si>
  <si>
    <t>Loan Technician - Field Office</t>
  </si>
  <si>
    <t>Loan Specialist - Field Office</t>
  </si>
  <si>
    <t>Program Director - State Office</t>
  </si>
  <si>
    <t>Loan Specialist - State Office</t>
  </si>
  <si>
    <t>State Engineer - State Office</t>
  </si>
  <si>
    <t>State Environmental Coordinator - State Office</t>
  </si>
  <si>
    <t>Loan Specialist - National Office</t>
  </si>
  <si>
    <t>Approval Actions Following Obligation</t>
  </si>
  <si>
    <t xml:space="preserve">Actions During Construction </t>
  </si>
  <si>
    <t xml:space="preserve">  Then choose Annual Rate Table for St. Louis - St. Charles - Farmington, MO-IL</t>
  </si>
  <si>
    <t>RD 442-3
(0572-0137; 0575-0015, 0200)</t>
  </si>
  <si>
    <t>RD 1942-46
(0572-0137; 0575-0015; 0570-0021, 0061, 0062)</t>
  </si>
  <si>
    <t>RD 400-8
(0570-0062; 0575-0018, 0189)</t>
  </si>
  <si>
    <t>RD 1927-10
(0575-0147, 0189)</t>
  </si>
  <si>
    <t>RD 442-2
(0572-0137; 0575-0015, 0200)</t>
  </si>
  <si>
    <t>RD 1924-10
(0575-0189)</t>
  </si>
  <si>
    <t>RD 1924-18
(0575-0042,0189)</t>
  </si>
  <si>
    <t>RD 1924-12
(0575-0042,0189)</t>
  </si>
  <si>
    <t>Contractor's Final Release and Waiver of Lien</t>
  </si>
  <si>
    <t>Total Responses - Record Keeping</t>
  </si>
  <si>
    <t>Total Responses - Reporting</t>
  </si>
  <si>
    <t>Total Hours - Reporting</t>
  </si>
  <si>
    <t>Total Hours - Record Keeping</t>
  </si>
  <si>
    <t>Average Hours per Response</t>
  </si>
  <si>
    <t>Average Hours per Record Keeping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</si>
</sst>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mm/dd/yy_)"/>
    <numFmt numFmtId="165" formatCode="[$-409]mmmm\ d\,\ yyyy;@"/>
    <numFmt numFmtId="166" formatCode="&quot;$&quot;#,##0.00"/>
    <numFmt numFmtId="167" formatCode="&quot;$&quot;#,##0"/>
    <numFmt numFmtId="168" formatCode="#,##0.0000"/>
    <numFmt numFmtId="169" formatCode="#,##0.000_);\(#,##0.000\)"/>
    <numFmt numFmtId="170" formatCode="0.000"/>
    <numFmt numFmtId="175" formatCode="0.0000000"/>
    <numFmt numFmtId="180" formatCode="#,##0.0000000"/>
  </numFmts>
  <fonts count="17" x14ac:knownFonts="1">
    <font>
      <sz val="10"/>
      <name val="Arial"/>
    </font>
    <font>
      <sz val="10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10"/>
      <name val="Arial"/>
      <family val="2"/>
    </font>
    <font>
      <b/>
      <sz val="12"/>
      <name val="Times New Roman"/>
      <family val="1"/>
    </font>
    <font>
      <b/>
      <vertAlign val="superscript"/>
      <sz val="12"/>
      <name val="Times New Roman"/>
      <family val="1"/>
    </font>
    <font>
      <b/>
      <sz val="11"/>
      <name val="Times New Roman"/>
      <family val="1"/>
    </font>
    <font>
      <u/>
      <sz val="11"/>
      <color theme="10"/>
      <name val="Times New Roman"/>
      <family val="1"/>
    </font>
    <font>
      <sz val="11"/>
      <name val="Times New Roman"/>
      <family val="1"/>
    </font>
    <font>
      <sz val="8"/>
      <name val="Arial"/>
      <family val="2"/>
    </font>
    <font>
      <sz val="8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/>
    <xf numFmtId="9" fontId="7" fillId="0" borderId="0" applyFont="0" applyFill="0" applyBorder="0" applyAlignment="0" applyProtection="0"/>
  </cellStyleXfs>
  <cellXfs count="247">
    <xf numFmtId="0" fontId="0" fillId="0" borderId="0" xfId="0"/>
    <xf numFmtId="0" fontId="1" fillId="0" borderId="0" xfId="0" applyFont="1"/>
    <xf numFmtId="37" fontId="2" fillId="0" borderId="0" xfId="0" applyNumberFormat="1" applyFont="1" applyAlignment="1">
      <alignment horizontal="centerContinuous" vertical="center"/>
    </xf>
    <xf numFmtId="37" fontId="1" fillId="0" borderId="0" xfId="0" applyNumberFormat="1" applyFont="1" applyAlignment="1">
      <alignment horizontal="centerContinuous" vertical="center"/>
    </xf>
    <xf numFmtId="165" fontId="2" fillId="0" borderId="0" xfId="0" applyNumberFormat="1" applyFont="1" applyAlignment="1">
      <alignment horizontal="centerContinuous" vertical="center"/>
    </xf>
    <xf numFmtId="1" fontId="1" fillId="0" borderId="0" xfId="0" applyNumberFormat="1" applyFont="1" applyAlignment="1">
      <alignment horizontal="centerContinuous" vertical="center"/>
    </xf>
    <xf numFmtId="164" fontId="1" fillId="0" borderId="0" xfId="0" applyNumberFormat="1" applyFont="1" applyAlignment="1">
      <alignment horizontal="centerContinuous" vertical="center"/>
    </xf>
    <xf numFmtId="0" fontId="1" fillId="0" borderId="1" xfId="0" applyFont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9" fontId="1" fillId="0" borderId="0" xfId="0" applyNumberFormat="1" applyFont="1" applyAlignment="1">
      <alignment horizontal="centerContinuous" vertical="center"/>
    </xf>
    <xf numFmtId="9" fontId="2" fillId="0" borderId="0" xfId="0" applyNumberFormat="1" applyFont="1" applyAlignment="1">
      <alignment horizontal="centerContinuous" vertical="center"/>
    </xf>
    <xf numFmtId="9" fontId="1" fillId="0" borderId="1" xfId="0" applyNumberFormat="1" applyFont="1" applyBorder="1"/>
    <xf numFmtId="9" fontId="1" fillId="0" borderId="0" xfId="0" applyNumberFormat="1" applyFont="1"/>
    <xf numFmtId="0" fontId="1" fillId="2" borderId="1" xfId="0" applyFont="1" applyFill="1" applyBorder="1" applyAlignment="1">
      <alignment horizontal="center" vertical="center"/>
    </xf>
    <xf numFmtId="1" fontId="1" fillId="2" borderId="0" xfId="0" applyNumberFormat="1" applyFont="1" applyFill="1" applyAlignment="1">
      <alignment horizontal="center" vertical="center"/>
    </xf>
    <xf numFmtId="0" fontId="1" fillId="0" borderId="0" xfId="0" applyFont="1" applyAlignment="1">
      <alignment vertical="center"/>
    </xf>
    <xf numFmtId="3" fontId="1" fillId="0" borderId="0" xfId="0" applyNumberFormat="1" applyFont="1" applyAlignment="1">
      <alignment horizontal="centerContinuous" vertical="center"/>
    </xf>
    <xf numFmtId="3" fontId="1" fillId="2" borderId="1" xfId="0" applyNumberFormat="1" applyFont="1" applyFill="1" applyBorder="1" applyAlignment="1">
      <alignment horizontal="center" vertical="center"/>
    </xf>
    <xf numFmtId="3" fontId="1" fillId="2" borderId="0" xfId="0" applyNumberFormat="1" applyFont="1" applyFill="1" applyAlignment="1">
      <alignment horizontal="center" vertical="center"/>
    </xf>
    <xf numFmtId="166" fontId="1" fillId="2" borderId="0" xfId="0" applyNumberFormat="1" applyFont="1" applyFill="1" applyAlignment="1">
      <alignment horizontal="center" vertical="center"/>
    </xf>
    <xf numFmtId="0" fontId="6" fillId="0" borderId="0" xfId="1" applyBorder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166" fontId="1" fillId="2" borderId="1" xfId="0" applyNumberFormat="1" applyFont="1" applyFill="1" applyBorder="1" applyAlignment="1">
      <alignment horizontal="center" vertical="center"/>
    </xf>
    <xf numFmtId="165" fontId="2" fillId="0" borderId="2" xfId="0" applyNumberFormat="1" applyFon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37" fontId="4" fillId="0" borderId="0" xfId="0" applyNumberFormat="1" applyFont="1" applyAlignment="1">
      <alignment horizontal="left" vertical="center"/>
    </xf>
    <xf numFmtId="0" fontId="0" fillId="0" borderId="0" xfId="0" applyAlignment="1">
      <alignment horizontal="center" vertical="center"/>
    </xf>
    <xf numFmtId="37" fontId="0" fillId="0" borderId="0" xfId="0" applyNumberFormat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Continuous" vertical="center"/>
    </xf>
    <xf numFmtId="166" fontId="0" fillId="2" borderId="1" xfId="0" applyNumberFormat="1" applyFill="1" applyBorder="1" applyAlignment="1">
      <alignment horizontal="center" vertical="center"/>
    </xf>
    <xf numFmtId="166" fontId="0" fillId="0" borderId="2" xfId="0" applyNumberFormat="1" applyBorder="1" applyAlignment="1">
      <alignment horizontal="center" vertical="center"/>
    </xf>
    <xf numFmtId="166" fontId="4" fillId="0" borderId="2" xfId="0" applyNumberFormat="1" applyFont="1" applyBorder="1" applyAlignment="1">
      <alignment horizontal="center" vertical="center"/>
    </xf>
    <xf numFmtId="37" fontId="6" fillId="0" borderId="0" xfId="1" applyNumberFormat="1" applyBorder="1" applyAlignment="1" applyProtection="1">
      <alignment horizontal="left" vertical="center"/>
    </xf>
    <xf numFmtId="166" fontId="1" fillId="0" borderId="0" xfId="0" applyNumberFormat="1" applyFont="1" applyAlignment="1">
      <alignment horizontal="centerContinuous" vertical="center"/>
    </xf>
    <xf numFmtId="166" fontId="2" fillId="0" borderId="0" xfId="0" applyNumberFormat="1" applyFont="1" applyAlignment="1">
      <alignment horizontal="center" vertical="center"/>
    </xf>
    <xf numFmtId="37" fontId="2" fillId="0" borderId="0" xfId="0" applyNumberFormat="1" applyFont="1" applyAlignment="1">
      <alignment horizontal="right" vertical="center"/>
    </xf>
    <xf numFmtId="167" fontId="1" fillId="0" borderId="0" xfId="0" applyNumberFormat="1" applyFont="1" applyAlignment="1">
      <alignment horizontal="centerContinuous" vertical="center"/>
    </xf>
    <xf numFmtId="167" fontId="2" fillId="0" borderId="0" xfId="0" applyNumberFormat="1" applyFont="1" applyAlignment="1">
      <alignment horizontal="centerContinuous" vertical="center"/>
    </xf>
    <xf numFmtId="167" fontId="1" fillId="2" borderId="0" xfId="0" applyNumberFormat="1" applyFont="1" applyFill="1" applyAlignment="1">
      <alignment horizontal="center" vertical="center"/>
    </xf>
    <xf numFmtId="166" fontId="0" fillId="0" borderId="0" xfId="0" applyNumberFormat="1" applyAlignment="1">
      <alignment horizontal="centerContinuous" vertical="center"/>
    </xf>
    <xf numFmtId="166" fontId="0" fillId="0" borderId="0" xfId="0" applyNumberFormat="1" applyAlignment="1">
      <alignment horizontal="center" vertical="center"/>
    </xf>
    <xf numFmtId="166" fontId="4" fillId="0" borderId="2" xfId="0" applyNumberFormat="1" applyFont="1" applyBorder="1" applyAlignment="1">
      <alignment horizontal="right" vertical="center"/>
    </xf>
    <xf numFmtId="165" fontId="2" fillId="0" borderId="4" xfId="0" applyNumberFormat="1" applyFont="1" applyBorder="1" applyAlignment="1">
      <alignment horizontal="center" vertical="center" wrapText="1"/>
    </xf>
    <xf numFmtId="37" fontId="2" fillId="0" borderId="4" xfId="0" applyNumberFormat="1" applyFont="1" applyBorder="1" applyAlignment="1">
      <alignment horizontal="center" vertical="center" wrapText="1"/>
    </xf>
    <xf numFmtId="9" fontId="2" fillId="0" borderId="4" xfId="0" applyNumberFormat="1" applyFont="1" applyBorder="1" applyAlignment="1">
      <alignment horizontal="center" vertical="center" wrapText="1"/>
    </xf>
    <xf numFmtId="1" fontId="2" fillId="2" borderId="4" xfId="0" applyNumberFormat="1" applyFont="1" applyFill="1" applyBorder="1" applyAlignment="1">
      <alignment horizontal="center" vertical="center" wrapText="1"/>
    </xf>
    <xf numFmtId="3" fontId="2" fillId="2" borderId="4" xfId="0" applyNumberFormat="1" applyFont="1" applyFill="1" applyBorder="1" applyAlignment="1">
      <alignment horizontal="center" vertical="center" wrapText="1"/>
    </xf>
    <xf numFmtId="166" fontId="2" fillId="2" borderId="4" xfId="0" applyNumberFormat="1" applyFont="1" applyFill="1" applyBorder="1" applyAlignment="1">
      <alignment horizontal="center" vertical="center" wrapText="1"/>
    </xf>
    <xf numFmtId="167" fontId="2" fillId="2" borderId="4" xfId="0" applyNumberFormat="1" applyFont="1" applyFill="1" applyBorder="1" applyAlignment="1">
      <alignment horizontal="center" vertical="center" wrapText="1"/>
    </xf>
    <xf numFmtId="37" fontId="8" fillId="0" borderId="0" xfId="0" applyNumberFormat="1" applyFont="1" applyAlignment="1">
      <alignment horizontal="centerContinuous" vertical="center" wrapText="1"/>
    </xf>
    <xf numFmtId="37" fontId="3" fillId="0" borderId="0" xfId="0" applyNumberFormat="1" applyFont="1" applyAlignment="1">
      <alignment horizontal="centerContinuous" vertical="center"/>
    </xf>
    <xf numFmtId="9" fontId="3" fillId="0" borderId="0" xfId="0" applyNumberFormat="1" applyFont="1" applyAlignment="1">
      <alignment horizontal="centerContinuous" vertical="center"/>
    </xf>
    <xf numFmtId="167" fontId="3" fillId="0" borderId="0" xfId="0" applyNumberFormat="1" applyFont="1" applyAlignment="1">
      <alignment horizontal="centerContinuous" vertical="center"/>
    </xf>
    <xf numFmtId="37" fontId="8" fillId="0" borderId="0" xfId="0" applyNumberFormat="1" applyFont="1" applyAlignment="1">
      <alignment horizontal="centerContinuous" vertical="center"/>
    </xf>
    <xf numFmtId="9" fontId="8" fillId="0" borderId="0" xfId="0" applyNumberFormat="1" applyFont="1" applyAlignment="1">
      <alignment horizontal="centerContinuous" vertical="center"/>
    </xf>
    <xf numFmtId="165" fontId="8" fillId="0" borderId="0" xfId="0" applyNumberFormat="1" applyFont="1" applyAlignment="1">
      <alignment horizontal="centerContinuous" vertical="center" wrapText="1"/>
    </xf>
    <xf numFmtId="0" fontId="3" fillId="0" borderId="0" xfId="0" applyFont="1" applyAlignment="1">
      <alignment vertical="center"/>
    </xf>
    <xf numFmtId="9" fontId="3" fillId="0" borderId="0" xfId="0" applyNumberFormat="1" applyFont="1"/>
    <xf numFmtId="0" fontId="3" fillId="0" borderId="0" xfId="0" applyFont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166" fontId="3" fillId="0" borderId="0" xfId="0" applyNumberFormat="1" applyFont="1" applyAlignment="1">
      <alignment horizontal="center" vertical="center"/>
    </xf>
    <xf numFmtId="167" fontId="3" fillId="0" borderId="0" xfId="0" applyNumberFormat="1" applyFont="1" applyAlignment="1">
      <alignment horizontal="center" vertical="center"/>
    </xf>
    <xf numFmtId="165" fontId="8" fillId="0" borderId="0" xfId="0" applyNumberFormat="1" applyFont="1" applyAlignment="1">
      <alignment horizontal="left" vertical="center"/>
    </xf>
    <xf numFmtId="166" fontId="8" fillId="0" borderId="0" xfId="0" applyNumberFormat="1" applyFont="1" applyAlignment="1">
      <alignment horizontal="center" vertical="center"/>
    </xf>
    <xf numFmtId="165" fontId="8" fillId="0" borderId="0" xfId="0" applyNumberFormat="1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8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/>
    </xf>
    <xf numFmtId="166" fontId="3" fillId="0" borderId="5" xfId="0" applyNumberFormat="1" applyFont="1" applyBorder="1" applyAlignment="1">
      <alignment horizontal="center" vertical="center"/>
    </xf>
    <xf numFmtId="9" fontId="3" fillId="0" borderId="5" xfId="2" applyFont="1" applyBorder="1" applyAlignment="1">
      <alignment horizontal="center" vertical="center"/>
    </xf>
    <xf numFmtId="9" fontId="6" fillId="0" borderId="0" xfId="1" applyNumberFormat="1" applyBorder="1" applyAlignment="1" applyProtection="1">
      <alignment horizontal="left" vertical="center"/>
    </xf>
    <xf numFmtId="37" fontId="6" fillId="0" borderId="0" xfId="1" applyNumberFormat="1" applyFill="1" applyBorder="1" applyAlignment="1" applyProtection="1">
      <alignment horizontal="left" vertical="center"/>
    </xf>
    <xf numFmtId="0" fontId="8" fillId="0" borderId="5" xfId="0" applyFont="1" applyBorder="1" applyAlignment="1">
      <alignment horizontal="left" vertical="center" wrapText="1"/>
    </xf>
    <xf numFmtId="9" fontId="8" fillId="0" borderId="5" xfId="0" applyNumberFormat="1" applyFont="1" applyBorder="1" applyAlignment="1">
      <alignment horizontal="center" vertical="center"/>
    </xf>
    <xf numFmtId="10" fontId="4" fillId="0" borderId="0" xfId="0" applyNumberFormat="1" applyFont="1" applyAlignment="1">
      <alignment horizontal="center" vertical="center"/>
    </xf>
    <xf numFmtId="0" fontId="0" fillId="0" borderId="5" xfId="0" applyBorder="1" applyAlignment="1">
      <alignment horizontal="center" vertical="center"/>
    </xf>
    <xf numFmtId="166" fontId="0" fillId="2" borderId="5" xfId="0" applyNumberFormat="1" applyFill="1" applyBorder="1" applyAlignment="1">
      <alignment horizontal="center" vertical="center"/>
    </xf>
    <xf numFmtId="166" fontId="4" fillId="2" borderId="5" xfId="0" applyNumberFormat="1" applyFont="1" applyFill="1" applyBorder="1" applyAlignment="1">
      <alignment horizontal="center" vertical="center" wrapText="1"/>
    </xf>
    <xf numFmtId="166" fontId="4" fillId="0" borderId="5" xfId="0" applyNumberFormat="1" applyFont="1" applyBorder="1" applyAlignment="1">
      <alignment horizontal="center" vertical="center" wrapText="1"/>
    </xf>
    <xf numFmtId="2" fontId="0" fillId="0" borderId="0" xfId="0" applyNumberFormat="1" applyAlignment="1">
      <alignment horizontal="centerContinuous" vertical="center"/>
    </xf>
    <xf numFmtId="2" fontId="0" fillId="0" borderId="0" xfId="0" applyNumberFormat="1" applyAlignment="1">
      <alignment horizontal="center" vertical="center"/>
    </xf>
    <xf numFmtId="2" fontId="4" fillId="0" borderId="3" xfId="0" applyNumberFormat="1" applyFont="1" applyBorder="1" applyAlignment="1">
      <alignment horizontal="center" vertical="center" wrapText="1"/>
    </xf>
    <xf numFmtId="2" fontId="4" fillId="3" borderId="3" xfId="0" applyNumberFormat="1" applyFont="1" applyFill="1" applyBorder="1" applyAlignment="1">
      <alignment horizontal="centerContinuous" vertical="center"/>
    </xf>
    <xf numFmtId="2" fontId="0" fillId="0" borderId="3" xfId="0" applyNumberForma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2" borderId="5" xfId="0" applyFill="1" applyBorder="1" applyAlignment="1">
      <alignment horizontal="right" vertical="center"/>
    </xf>
    <xf numFmtId="0" fontId="0" fillId="2" borderId="5" xfId="0" applyFill="1" applyBorder="1" applyAlignment="1">
      <alignment horizontal="center" vertical="center"/>
    </xf>
    <xf numFmtId="37" fontId="1" fillId="0" borderId="5" xfId="0" applyNumberFormat="1" applyFont="1" applyBorder="1" applyAlignment="1">
      <alignment horizontal="center" vertical="center"/>
    </xf>
    <xf numFmtId="9" fontId="1" fillId="0" borderId="5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10" fontId="8" fillId="0" borderId="0" xfId="0" applyNumberFormat="1" applyFont="1" applyAlignment="1">
      <alignment horizontal="center" vertical="center"/>
    </xf>
    <xf numFmtId="168" fontId="1" fillId="0" borderId="0" xfId="0" applyNumberFormat="1" applyFont="1" applyAlignment="1">
      <alignment horizontal="centerContinuous" vertical="center"/>
    </xf>
    <xf numFmtId="0" fontId="1" fillId="0" borderId="5" xfId="0" applyFont="1" applyBorder="1" applyAlignment="1">
      <alignment horizontal="left" vertical="center"/>
    </xf>
    <xf numFmtId="169" fontId="2" fillId="2" borderId="0" xfId="0" applyNumberFormat="1" applyFont="1" applyFill="1" applyAlignment="1">
      <alignment horizontal="center" vertical="center"/>
    </xf>
    <xf numFmtId="167" fontId="2" fillId="2" borderId="0" xfId="0" applyNumberFormat="1" applyFont="1" applyFill="1" applyAlignment="1">
      <alignment horizontal="center" vertical="center"/>
    </xf>
    <xf numFmtId="3" fontId="2" fillId="2" borderId="0" xfId="0" applyNumberFormat="1" applyFont="1" applyFill="1" applyAlignment="1">
      <alignment horizontal="center" vertical="center"/>
    </xf>
    <xf numFmtId="2" fontId="2" fillId="2" borderId="0" xfId="0" applyNumberFormat="1" applyFont="1" applyFill="1" applyAlignment="1">
      <alignment horizontal="centerContinuous" vertical="center"/>
    </xf>
    <xf numFmtId="37" fontId="2" fillId="2" borderId="4" xfId="0" applyNumberFormat="1" applyFont="1" applyFill="1" applyBorder="1" applyAlignment="1">
      <alignment horizontal="center" vertical="center" wrapText="1"/>
    </xf>
    <xf numFmtId="37" fontId="1" fillId="2" borderId="5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0" borderId="5" xfId="0" applyFont="1" applyBorder="1" applyAlignment="1">
      <alignment horizontal="left" vertical="center" wrapText="1"/>
    </xf>
    <xf numFmtId="0" fontId="2" fillId="3" borderId="5" xfId="0" applyFont="1" applyFill="1" applyBorder="1" applyAlignment="1">
      <alignment horizontal="centerContinuous" vertical="center"/>
    </xf>
    <xf numFmtId="0" fontId="2" fillId="3" borderId="5" xfId="0" applyFont="1" applyFill="1" applyBorder="1" applyAlignment="1">
      <alignment horizontal="centerContinuous" vertical="center" wrapText="1"/>
    </xf>
    <xf numFmtId="0" fontId="1" fillId="3" borderId="5" xfId="0" applyFont="1" applyFill="1" applyBorder="1" applyAlignment="1">
      <alignment horizontal="centerContinuous" vertical="center"/>
    </xf>
    <xf numFmtId="9" fontId="1" fillId="3" borderId="5" xfId="0" applyNumberFormat="1" applyFont="1" applyFill="1" applyBorder="1" applyAlignment="1">
      <alignment horizontal="centerContinuous" vertical="center"/>
    </xf>
    <xf numFmtId="37" fontId="1" fillId="3" borderId="5" xfId="0" applyNumberFormat="1" applyFont="1" applyFill="1" applyBorder="1" applyAlignment="1">
      <alignment horizontal="centerContinuous" vertical="center"/>
    </xf>
    <xf numFmtId="1" fontId="1" fillId="3" borderId="5" xfId="0" applyNumberFormat="1" applyFont="1" applyFill="1" applyBorder="1" applyAlignment="1">
      <alignment horizontal="centerContinuous" vertical="center"/>
    </xf>
    <xf numFmtId="2" fontId="1" fillId="3" borderId="5" xfId="0" applyNumberFormat="1" applyFont="1" applyFill="1" applyBorder="1" applyAlignment="1">
      <alignment horizontal="centerContinuous" vertical="center"/>
    </xf>
    <xf numFmtId="3" fontId="1" fillId="3" borderId="5" xfId="0" applyNumberFormat="1" applyFont="1" applyFill="1" applyBorder="1" applyAlignment="1">
      <alignment horizontal="centerContinuous" vertical="center"/>
    </xf>
    <xf numFmtId="166" fontId="1" fillId="3" borderId="5" xfId="0" applyNumberFormat="1" applyFont="1" applyFill="1" applyBorder="1" applyAlignment="1">
      <alignment horizontal="centerContinuous" vertical="center"/>
    </xf>
    <xf numFmtId="167" fontId="1" fillId="3" borderId="5" xfId="0" applyNumberFormat="1" applyFont="1" applyFill="1" applyBorder="1" applyAlignment="1">
      <alignment horizontal="centerContinuous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 wrapText="1"/>
    </xf>
    <xf numFmtId="37" fontId="1" fillId="0" borderId="4" xfId="0" applyNumberFormat="1" applyFont="1" applyBorder="1" applyAlignment="1">
      <alignment horizontal="center" vertical="center"/>
    </xf>
    <xf numFmtId="1" fontId="1" fillId="2" borderId="4" xfId="0" applyNumberFormat="1" applyFont="1" applyFill="1" applyBorder="1" applyAlignment="1">
      <alignment horizontal="center" vertical="center"/>
    </xf>
    <xf numFmtId="3" fontId="1" fillId="2" borderId="4" xfId="0" applyNumberFormat="1" applyFont="1" applyFill="1" applyBorder="1" applyAlignment="1">
      <alignment horizontal="center" vertical="center"/>
    </xf>
    <xf numFmtId="166" fontId="1" fillId="2" borderId="4" xfId="0" applyNumberFormat="1" applyFont="1" applyFill="1" applyBorder="1" applyAlignment="1">
      <alignment horizontal="center" vertical="center"/>
    </xf>
    <xf numFmtId="167" fontId="1" fillId="2" borderId="4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right"/>
    </xf>
    <xf numFmtId="49" fontId="3" fillId="0" borderId="5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37" fontId="3" fillId="0" borderId="0" xfId="0" applyNumberFormat="1" applyFont="1" applyAlignment="1">
      <alignment horizontal="left" vertical="center"/>
    </xf>
    <xf numFmtId="37" fontId="8" fillId="0" borderId="0" xfId="0" applyNumberFormat="1" applyFont="1" applyAlignment="1">
      <alignment horizontal="left" vertical="center"/>
    </xf>
    <xf numFmtId="9" fontId="8" fillId="0" borderId="0" xfId="0" applyNumberFormat="1" applyFont="1" applyAlignment="1">
      <alignment horizontal="left" vertical="center"/>
    </xf>
    <xf numFmtId="1" fontId="3" fillId="0" borderId="0" xfId="0" applyNumberFormat="1" applyFont="1" applyAlignment="1">
      <alignment horizontal="left" vertical="center"/>
    </xf>
    <xf numFmtId="3" fontId="3" fillId="0" borderId="0" xfId="0" applyNumberFormat="1" applyFont="1" applyAlignment="1">
      <alignment horizontal="left" vertical="center"/>
    </xf>
    <xf numFmtId="166" fontId="3" fillId="0" borderId="0" xfId="0" applyNumberFormat="1" applyFont="1" applyAlignment="1">
      <alignment horizontal="left" vertical="center"/>
    </xf>
    <xf numFmtId="167" fontId="3" fillId="0" borderId="0" xfId="0" applyNumberFormat="1" applyFont="1" applyAlignment="1">
      <alignment horizontal="left" vertical="center"/>
    </xf>
    <xf numFmtId="165" fontId="3" fillId="0" borderId="0" xfId="0" applyNumberFormat="1" applyFont="1" applyAlignment="1">
      <alignment horizontal="left" vertical="center" wrapText="1"/>
    </xf>
    <xf numFmtId="165" fontId="3" fillId="0" borderId="0" xfId="0" applyNumberFormat="1" applyFont="1" applyAlignment="1">
      <alignment horizontal="left" vertical="center"/>
    </xf>
    <xf numFmtId="165" fontId="8" fillId="0" borderId="0" xfId="0" applyNumberFormat="1" applyFont="1" applyAlignment="1">
      <alignment horizontal="center" vertical="center"/>
    </xf>
    <xf numFmtId="165" fontId="8" fillId="0" borderId="0" xfId="0" applyNumberFormat="1" applyFont="1" applyAlignment="1">
      <alignment horizontal="center" vertical="center" wrapText="1"/>
    </xf>
    <xf numFmtId="37" fontId="8" fillId="0" borderId="0" xfId="0" applyNumberFormat="1" applyFont="1" applyAlignment="1">
      <alignment horizontal="center" vertical="center"/>
    </xf>
    <xf numFmtId="9" fontId="8" fillId="0" borderId="0" xfId="0" applyNumberFormat="1" applyFont="1" applyAlignment="1">
      <alignment horizontal="center" vertical="center"/>
    </xf>
    <xf numFmtId="0" fontId="8" fillId="2" borderId="5" xfId="0" applyFont="1" applyFill="1" applyBorder="1" applyAlignment="1">
      <alignment horizontal="center" vertical="center" wrapText="1"/>
    </xf>
    <xf numFmtId="9" fontId="8" fillId="2" borderId="5" xfId="0" applyNumberFormat="1" applyFont="1" applyFill="1" applyBorder="1" applyAlignment="1">
      <alignment horizontal="center" vertical="center" wrapText="1"/>
    </xf>
    <xf numFmtId="166" fontId="3" fillId="2" borderId="5" xfId="0" applyNumberFormat="1" applyFont="1" applyFill="1" applyBorder="1" applyAlignment="1">
      <alignment horizontal="center" vertical="center"/>
    </xf>
    <xf numFmtId="166" fontId="8" fillId="2" borderId="5" xfId="0" applyNumberFormat="1" applyFont="1" applyFill="1" applyBorder="1" applyAlignment="1">
      <alignment horizontal="center" vertical="center"/>
    </xf>
    <xf numFmtId="3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/>
    </xf>
    <xf numFmtId="2" fontId="1" fillId="0" borderId="4" xfId="0" applyNumberFormat="1" applyFont="1" applyBorder="1" applyAlignment="1">
      <alignment horizontal="center" vertical="center"/>
    </xf>
    <xf numFmtId="165" fontId="2" fillId="0" borderId="5" xfId="0" applyNumberFormat="1" applyFont="1" applyBorder="1" applyAlignment="1">
      <alignment horizontal="center" vertical="center" wrapText="1"/>
    </xf>
    <xf numFmtId="37" fontId="2" fillId="0" borderId="5" xfId="0" applyNumberFormat="1" applyFont="1" applyBorder="1" applyAlignment="1">
      <alignment horizontal="center" vertical="center" wrapText="1"/>
    </xf>
    <xf numFmtId="37" fontId="2" fillId="2" borderId="5" xfId="0" applyNumberFormat="1" applyFont="1" applyFill="1" applyBorder="1" applyAlignment="1">
      <alignment horizontal="center" vertical="center" wrapText="1"/>
    </xf>
    <xf numFmtId="1" fontId="2" fillId="0" borderId="5" xfId="0" applyNumberFormat="1" applyFont="1" applyBorder="1" applyAlignment="1">
      <alignment horizontal="center" vertical="center" wrapText="1"/>
    </xf>
    <xf numFmtId="3" fontId="2" fillId="0" borderId="5" xfId="0" applyNumberFormat="1" applyFont="1" applyBorder="1" applyAlignment="1">
      <alignment horizontal="center" vertical="center" wrapText="1"/>
    </xf>
    <xf numFmtId="166" fontId="2" fillId="2" borderId="5" xfId="0" applyNumberFormat="1" applyFont="1" applyFill="1" applyBorder="1" applyAlignment="1">
      <alignment horizontal="center" vertical="center" wrapText="1"/>
    </xf>
    <xf numFmtId="167" fontId="2" fillId="2" borderId="5" xfId="0" applyNumberFormat="1" applyFont="1" applyFill="1" applyBorder="1" applyAlignment="1">
      <alignment horizontal="center" vertical="center" wrapText="1"/>
    </xf>
    <xf numFmtId="3" fontId="1" fillId="2" borderId="5" xfId="0" applyNumberFormat="1" applyFont="1" applyFill="1" applyBorder="1" applyAlignment="1">
      <alignment horizontal="center" vertical="center"/>
    </xf>
    <xf numFmtId="2" fontId="1" fillId="0" borderId="5" xfId="0" applyNumberFormat="1" applyFont="1" applyBorder="1" applyAlignment="1">
      <alignment horizontal="center" vertical="center"/>
    </xf>
    <xf numFmtId="166" fontId="1" fillId="2" borderId="5" xfId="0" applyNumberFormat="1" applyFont="1" applyFill="1" applyBorder="1" applyAlignment="1">
      <alignment horizontal="center" vertical="center"/>
    </xf>
    <xf numFmtId="167" fontId="1" fillId="2" borderId="5" xfId="0" applyNumberFormat="1" applyFont="1" applyFill="1" applyBorder="1" applyAlignment="1">
      <alignment horizontal="center" vertical="center"/>
    </xf>
    <xf numFmtId="9" fontId="2" fillId="0" borderId="5" xfId="0" applyNumberFormat="1" applyFont="1" applyBorder="1" applyAlignment="1">
      <alignment horizontal="center" vertical="center" wrapText="1"/>
    </xf>
    <xf numFmtId="1" fontId="2" fillId="2" borderId="5" xfId="0" applyNumberFormat="1" applyFont="1" applyFill="1" applyBorder="1" applyAlignment="1">
      <alignment horizontal="center" vertical="center" wrapText="1"/>
    </xf>
    <xf numFmtId="3" fontId="2" fillId="2" borderId="5" xfId="0" applyNumberFormat="1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67" fontId="4" fillId="0" borderId="5" xfId="0" applyNumberFormat="1" applyFont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Continuous" vertical="center" wrapText="1"/>
    </xf>
    <xf numFmtId="0" fontId="0" fillId="3" borderId="5" xfId="0" applyFill="1" applyBorder="1" applyAlignment="1">
      <alignment horizontal="centerContinuous" vertical="center"/>
    </xf>
    <xf numFmtId="167" fontId="0" fillId="3" borderId="5" xfId="0" applyNumberFormat="1" applyFill="1" applyBorder="1" applyAlignment="1">
      <alignment horizontal="centerContinuous" vertical="center"/>
    </xf>
    <xf numFmtId="166" fontId="0" fillId="3" borderId="5" xfId="0" applyNumberFormat="1" applyFill="1" applyBorder="1" applyAlignment="1">
      <alignment horizontal="centerContinuous" vertical="center"/>
    </xf>
    <xf numFmtId="0" fontId="5" fillId="0" borderId="5" xfId="0" applyFont="1" applyBorder="1" applyAlignment="1">
      <alignment horizontal="left" vertical="center" wrapText="1"/>
    </xf>
    <xf numFmtId="167" fontId="0" fillId="0" borderId="5" xfId="0" applyNumberFormat="1" applyBorder="1" applyAlignment="1">
      <alignment horizontal="center" vertical="center"/>
    </xf>
    <xf numFmtId="37" fontId="2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10" fontId="8" fillId="4" borderId="0" xfId="0" applyNumberFormat="1" applyFont="1" applyFill="1" applyAlignment="1">
      <alignment horizontal="center" vertical="center"/>
    </xf>
    <xf numFmtId="165" fontId="8" fillId="0" borderId="0" xfId="0" applyNumberFormat="1" applyFont="1" applyAlignment="1">
      <alignment horizontal="centerContinuous" vertical="center"/>
    </xf>
    <xf numFmtId="37" fontId="10" fillId="0" borderId="0" xfId="0" applyNumberFormat="1" applyFont="1" applyAlignment="1">
      <alignment horizontal="left" vertical="center"/>
    </xf>
    <xf numFmtId="0" fontId="11" fillId="0" borderId="0" xfId="1" applyFont="1" applyBorder="1" applyAlignment="1">
      <alignment horizontal="left" vertical="center"/>
    </xf>
    <xf numFmtId="0" fontId="11" fillId="0" borderId="0" xfId="1" applyFont="1"/>
    <xf numFmtId="0" fontId="12" fillId="0" borderId="0" xfId="0" applyFont="1" applyAlignment="1">
      <alignment horizontal="center" vertical="center"/>
    </xf>
    <xf numFmtId="166" fontId="12" fillId="0" borderId="0" xfId="0" applyNumberFormat="1" applyFont="1" applyAlignment="1">
      <alignment horizontal="center" vertical="center"/>
    </xf>
    <xf numFmtId="2" fontId="12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right" vertical="center"/>
    </xf>
    <xf numFmtId="0" fontId="12" fillId="0" borderId="0" xfId="0" applyFont="1"/>
    <xf numFmtId="10" fontId="10" fillId="0" borderId="0" xfId="0" applyNumberFormat="1" applyFont="1" applyAlignment="1">
      <alignment horizontal="center" vertical="center"/>
    </xf>
    <xf numFmtId="2" fontId="10" fillId="0" borderId="0" xfId="0" applyNumberFormat="1" applyFont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2" fontId="1" fillId="0" borderId="5" xfId="0" applyNumberFormat="1" applyFont="1" applyBorder="1" applyAlignment="1">
      <alignment horizontal="center" vertical="center" wrapText="1"/>
    </xf>
    <xf numFmtId="9" fontId="1" fillId="0" borderId="4" xfId="0" applyNumberFormat="1" applyFont="1" applyBorder="1" applyAlignment="1">
      <alignment horizontal="center" vertical="center"/>
    </xf>
    <xf numFmtId="10" fontId="1" fillId="0" borderId="5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2" borderId="0" xfId="0" applyFont="1" applyFill="1" applyAlignment="1">
      <alignment horizontal="center" vertical="center"/>
    </xf>
    <xf numFmtId="3" fontId="4" fillId="3" borderId="5" xfId="0" applyNumberFormat="1" applyFont="1" applyFill="1" applyBorder="1" applyAlignment="1">
      <alignment horizontal="center" vertical="center"/>
    </xf>
    <xf numFmtId="166" fontId="5" fillId="2" borderId="5" xfId="0" applyNumberFormat="1" applyFont="1" applyFill="1" applyBorder="1" applyAlignment="1">
      <alignment horizontal="center" vertical="center"/>
    </xf>
    <xf numFmtId="2" fontId="5" fillId="0" borderId="3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/>
    </xf>
    <xf numFmtId="37" fontId="4" fillId="0" borderId="5" xfId="0" applyNumberFormat="1" applyFont="1" applyBorder="1" applyAlignment="1">
      <alignment horizontal="center" vertical="center"/>
    </xf>
    <xf numFmtId="3" fontId="0" fillId="0" borderId="5" xfId="0" applyNumberFormat="1" applyBorder="1" applyAlignment="1">
      <alignment horizontal="center" vertical="center"/>
    </xf>
    <xf numFmtId="167" fontId="4" fillId="0" borderId="5" xfId="0" applyNumberFormat="1" applyFont="1" applyBorder="1" applyAlignment="1">
      <alignment horizontal="center" vertical="center"/>
    </xf>
    <xf numFmtId="170" fontId="0" fillId="0" borderId="5" xfId="0" applyNumberFormat="1" applyBorder="1" applyAlignment="1">
      <alignment horizontal="center" vertical="center"/>
    </xf>
    <xf numFmtId="170" fontId="4" fillId="0" borderId="5" xfId="0" applyNumberFormat="1" applyFont="1" applyBorder="1" applyAlignment="1">
      <alignment horizontal="center" vertical="center"/>
    </xf>
    <xf numFmtId="37" fontId="2" fillId="0" borderId="3" xfId="0" applyNumberFormat="1" applyFont="1" applyBorder="1" applyAlignment="1">
      <alignment horizontal="centerContinuous" vertical="center"/>
    </xf>
    <xf numFmtId="0" fontId="0" fillId="0" borderId="6" xfId="0" applyBorder="1" applyAlignment="1">
      <alignment horizontal="centerContinuous" vertical="center"/>
    </xf>
    <xf numFmtId="0" fontId="0" fillId="0" borderId="7" xfId="0" applyBorder="1" applyAlignment="1">
      <alignment horizontal="centerContinuous" vertical="center"/>
    </xf>
    <xf numFmtId="0" fontId="4" fillId="0" borderId="0" xfId="0" applyFont="1" applyAlignment="1">
      <alignment horizontal="left" vertical="center" wrapText="1"/>
    </xf>
    <xf numFmtId="37" fontId="4" fillId="0" borderId="3" xfId="0" applyNumberFormat="1" applyFont="1" applyBorder="1" applyAlignment="1">
      <alignment horizontal="centerContinuous" vertical="center"/>
    </xf>
    <xf numFmtId="0" fontId="5" fillId="0" borderId="6" xfId="0" applyFont="1" applyBorder="1" applyAlignment="1">
      <alignment horizontal="centerContinuous" vertical="center"/>
    </xf>
    <xf numFmtId="0" fontId="5" fillId="0" borderId="7" xfId="0" applyFont="1" applyBorder="1" applyAlignment="1">
      <alignment horizontal="centerContinuous" vertical="center"/>
    </xf>
    <xf numFmtId="37" fontId="0" fillId="0" borderId="5" xfId="0" applyNumberFormat="1" applyBorder="1" applyAlignment="1">
      <alignment horizontal="center" vertical="center"/>
    </xf>
    <xf numFmtId="167" fontId="0" fillId="0" borderId="5" xfId="0" applyNumberFormat="1" applyBorder="1" applyAlignment="1">
      <alignment horizontal="centerContinuous" vertical="center"/>
    </xf>
    <xf numFmtId="167" fontId="4" fillId="0" borderId="5" xfId="0" applyNumberFormat="1" applyFont="1" applyBorder="1" applyAlignment="1">
      <alignment horizontal="centerContinuous" vertical="center"/>
    </xf>
    <xf numFmtId="166" fontId="4" fillId="0" borderId="5" xfId="0" applyNumberFormat="1" applyFont="1" applyBorder="1" applyAlignment="1">
      <alignment horizontal="centerContinuous" vertical="center"/>
    </xf>
    <xf numFmtId="164" fontId="2" fillId="2" borderId="5" xfId="0" applyNumberFormat="1" applyFont="1" applyFill="1" applyBorder="1" applyAlignment="1">
      <alignment horizontal="center" vertical="center" wrapText="1"/>
    </xf>
    <xf numFmtId="1" fontId="1" fillId="2" borderId="5" xfId="0" applyNumberFormat="1" applyFont="1" applyFill="1" applyBorder="1" applyAlignment="1">
      <alignment horizontal="center" vertical="center"/>
    </xf>
    <xf numFmtId="0" fontId="0" fillId="0" borderId="5" xfId="0" applyBorder="1" applyAlignment="1">
      <alignment wrapText="1"/>
    </xf>
    <xf numFmtId="9" fontId="0" fillId="0" borderId="5" xfId="0" applyNumberFormat="1" applyBorder="1" applyAlignment="1">
      <alignment horizontal="center" vertical="center"/>
    </xf>
    <xf numFmtId="37" fontId="4" fillId="0" borderId="5" xfId="0" applyNumberFormat="1" applyFont="1" applyBorder="1" applyAlignment="1">
      <alignment horizontal="centerContinuous" vertical="center"/>
    </xf>
    <xf numFmtId="0" fontId="5" fillId="0" borderId="5" xfId="0" applyFont="1" applyBorder="1" applyAlignment="1">
      <alignment horizontal="centerContinuous" vertical="center"/>
    </xf>
    <xf numFmtId="0" fontId="0" fillId="0" borderId="3" xfId="0" applyBorder="1" applyAlignment="1">
      <alignment wrapText="1"/>
    </xf>
    <xf numFmtId="0" fontId="0" fillId="0" borderId="6" xfId="0" applyBorder="1"/>
    <xf numFmtId="0" fontId="4" fillId="0" borderId="7" xfId="0" applyFont="1" applyBorder="1" applyAlignment="1">
      <alignment horizontal="right"/>
    </xf>
    <xf numFmtId="166" fontId="0" fillId="0" borderId="0" xfId="0" applyNumberFormat="1"/>
    <xf numFmtId="37" fontId="0" fillId="0" borderId="0" xfId="0" applyNumberFormat="1"/>
    <xf numFmtId="3" fontId="2" fillId="0" borderId="0" xfId="0" applyNumberFormat="1" applyFont="1" applyAlignment="1">
      <alignment horizontal="right" vertical="center"/>
    </xf>
    <xf numFmtId="3" fontId="2" fillId="0" borderId="0" xfId="0" applyNumberFormat="1" applyFont="1" applyAlignment="1">
      <alignment horizontal="center" vertical="center"/>
    </xf>
    <xf numFmtId="167" fontId="4" fillId="0" borderId="2" xfId="0" applyNumberFormat="1" applyFont="1" applyBorder="1" applyAlignment="1">
      <alignment horizontal="right" vertical="center"/>
    </xf>
    <xf numFmtId="9" fontId="0" fillId="0" borderId="5" xfId="0" applyNumberFormat="1" applyBorder="1" applyAlignment="1">
      <alignment horizontal="center"/>
    </xf>
    <xf numFmtId="167" fontId="4" fillId="3" borderId="5" xfId="0" applyNumberFormat="1" applyFont="1" applyFill="1" applyBorder="1" applyAlignment="1">
      <alignment horizontal="right" vertical="center"/>
    </xf>
    <xf numFmtId="167" fontId="4" fillId="3" borderId="5" xfId="0" applyNumberFormat="1" applyFont="1" applyFill="1" applyBorder="1" applyAlignment="1">
      <alignment horizontal="centerContinuous" vertical="center"/>
    </xf>
    <xf numFmtId="1" fontId="4" fillId="3" borderId="3" xfId="0" applyNumberFormat="1" applyFont="1" applyFill="1" applyBorder="1" applyAlignment="1">
      <alignment horizontal="centerContinuous" vertical="center"/>
    </xf>
    <xf numFmtId="167" fontId="4" fillId="3" borderId="3" xfId="0" applyNumberFormat="1" applyFont="1" applyFill="1" applyBorder="1" applyAlignment="1">
      <alignment horizontal="centerContinuous" vertical="center"/>
    </xf>
    <xf numFmtId="1" fontId="4" fillId="0" borderId="2" xfId="0" applyNumberFormat="1" applyFont="1" applyBorder="1" applyAlignment="1">
      <alignment horizontal="center" vertical="center"/>
    </xf>
    <xf numFmtId="167" fontId="4" fillId="0" borderId="2" xfId="0" applyNumberFormat="1" applyFont="1" applyBorder="1" applyAlignment="1">
      <alignment horizontal="center" vertical="center"/>
    </xf>
    <xf numFmtId="3" fontId="4" fillId="0" borderId="2" xfId="0" applyNumberFormat="1" applyFont="1" applyBorder="1" applyAlignment="1">
      <alignment horizontal="center" vertical="center"/>
    </xf>
    <xf numFmtId="3" fontId="4" fillId="3" borderId="3" xfId="0" applyNumberFormat="1" applyFont="1" applyFill="1" applyBorder="1" applyAlignment="1">
      <alignment horizontal="centerContinuous" vertical="center"/>
    </xf>
    <xf numFmtId="3" fontId="4" fillId="0" borderId="5" xfId="0" applyNumberFormat="1" applyFont="1" applyBorder="1" applyAlignment="1">
      <alignment horizontal="center" vertical="center"/>
    </xf>
    <xf numFmtId="175" fontId="4" fillId="0" borderId="5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 wrapText="1"/>
    </xf>
    <xf numFmtId="167" fontId="0" fillId="0" borderId="0" xfId="0" applyNumberFormat="1" applyBorder="1" applyAlignment="1">
      <alignment horizontal="center" vertical="center"/>
    </xf>
    <xf numFmtId="167" fontId="4" fillId="0" borderId="0" xfId="0" applyNumberFormat="1" applyFont="1" applyBorder="1" applyAlignment="1">
      <alignment horizontal="center" vertical="center"/>
    </xf>
    <xf numFmtId="168" fontId="0" fillId="0" borderId="5" xfId="0" applyNumberFormat="1" applyBorder="1" applyAlignment="1">
      <alignment horizontal="center" vertical="center"/>
    </xf>
    <xf numFmtId="180" fontId="4" fillId="0" borderId="5" xfId="0" applyNumberFormat="1" applyFont="1" applyBorder="1" applyAlignment="1">
      <alignment horizontal="center" vertical="center"/>
    </xf>
  </cellXfs>
  <cellStyles count="3">
    <cellStyle name="Hyperlink" xfId="1" builtinId="8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microsoft.com/office/2017/10/relationships/person" Target="persons/person.xml"/><Relationship Id="rId30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Mathis, Katherine - RD, SC" id="{6745844A-B8C0-4CBC-B7D6-A0DC802F7AC3}" userId="S::katherine.mathis@usda.gov::d0fdaca6-6e92-4a3a-b635-2830ef91f93f" providerId="AD"/>
</personList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9" dT="2023-03-10T16:10:48.13" personId="{6745844A-B8C0-4CBC-B7D6-A0DC802F7AC3}" id="{668EB15C-B00F-4FE8-BDAD-45116E44DEF2}">
    <text>How to navigate to obtain Prof. Wage Rate:
1) Click the website
2) Under the latest Month Year choose Occupation Profiles
3) Select 11-0000 Management Occupations
4) Select 11-1021 General Operations Managers 
5) Use the Mean Hourly Wage</text>
  </threadedComment>
  <threadedComment ref="B15" dT="2023-03-10T16:21:55.50" personId="{6745844A-B8C0-4CBC-B7D6-A0DC802F7AC3}" id="{65F82BBD-411D-4B3E-827B-E497570F9160}">
    <text>How to obtain the Benefits %:
1) Click the website
2) Choose "The PDF version of the news release"
3) The current release is dated March 2023 and the reported % is in the 3rd paragraph on page 1 and it is 29.5%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6.bin"/><Relationship Id="rId2" Type="http://schemas.openxmlformats.org/officeDocument/2006/relationships/hyperlink" Target="https://www.bls.gov/news.release/ecec.toc.htm" TargetMode="External"/><Relationship Id="rId1" Type="http://schemas.openxmlformats.org/officeDocument/2006/relationships/hyperlink" Target="https://www.bls.gov/oes/tables.htm" TargetMode="External"/><Relationship Id="rId6" Type="http://schemas.microsoft.com/office/2017/10/relationships/threadedComment" Target="../threadedComments/threadedComment1.xml"/><Relationship Id="rId5" Type="http://schemas.openxmlformats.org/officeDocument/2006/relationships/comments" Target="../comments4.xml"/><Relationship Id="rId4" Type="http://schemas.openxmlformats.org/officeDocument/2006/relationships/vmlDrawing" Target="../drawings/vmlDrawing4.v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7.bin"/><Relationship Id="rId2" Type="http://schemas.openxmlformats.org/officeDocument/2006/relationships/hyperlink" Target="https://www.opm.gov/policy-data-oversight/pay-leave/" TargetMode="External"/><Relationship Id="rId1" Type="http://schemas.openxmlformats.org/officeDocument/2006/relationships/hyperlink" Target="https://www.whitehouse.gov/wp-content/uploads/legacy_drupal_files/omb/memoranda/2008/m08-13.pdf" TargetMode="Externa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8.bin"/><Relationship Id="rId2" Type="http://schemas.openxmlformats.org/officeDocument/2006/relationships/hyperlink" Target="https://www.opm.gov/policy-data-oversight/pay-leave/" TargetMode="External"/><Relationship Id="rId1" Type="http://schemas.openxmlformats.org/officeDocument/2006/relationships/hyperlink" Target="https://www.whitehouse.gov/wp-content/uploads/legacy_drupal_files/omb/memoranda/2008/m08-13.pdf" TargetMode="Externa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9.bin"/><Relationship Id="rId2" Type="http://schemas.openxmlformats.org/officeDocument/2006/relationships/hyperlink" Target="https://www.opm.gov/policy-data-oversight/pay-leave/" TargetMode="External"/><Relationship Id="rId1" Type="http://schemas.openxmlformats.org/officeDocument/2006/relationships/hyperlink" Target="https://www.whitehouse.gov/wp-content/uploads/legacy_drupal_files/omb/memoranda/2008/m08-13.pdf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0.bin"/><Relationship Id="rId2" Type="http://schemas.openxmlformats.org/officeDocument/2006/relationships/hyperlink" Target="https://www.opm.gov/policy-data-oversight/pay-leave/" TargetMode="External"/><Relationship Id="rId1" Type="http://schemas.openxmlformats.org/officeDocument/2006/relationships/hyperlink" Target="https://www.whitehouse.gov/wp-content/uploads/legacy_drupal_files/omb/memoranda/2008/m08-13.pdf" TargetMode="Externa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1.bin"/><Relationship Id="rId2" Type="http://schemas.openxmlformats.org/officeDocument/2006/relationships/hyperlink" Target="https://www.opm.gov/policy-data-oversight/pay-leave/" TargetMode="External"/><Relationship Id="rId1" Type="http://schemas.openxmlformats.org/officeDocument/2006/relationships/hyperlink" Target="https://www.whitehouse.gov/wp-content/uploads/legacy_drupal_files/omb/memoranda/2008/m08-13.pdf" TargetMode="Externa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2.bin"/><Relationship Id="rId2" Type="http://schemas.openxmlformats.org/officeDocument/2006/relationships/hyperlink" Target="https://www.opm.gov/policy-data-oversight/pay-leave/" TargetMode="External"/><Relationship Id="rId1" Type="http://schemas.openxmlformats.org/officeDocument/2006/relationships/hyperlink" Target="https://www.whitehouse.gov/wp-content/uploads/legacy_drupal_files/omb/memoranda/2008/m08-13.pdf" TargetMode="Externa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3.bin"/><Relationship Id="rId2" Type="http://schemas.openxmlformats.org/officeDocument/2006/relationships/hyperlink" Target="https://www.opm.gov/policy-data-oversight/pay-leave/" TargetMode="External"/><Relationship Id="rId1" Type="http://schemas.openxmlformats.org/officeDocument/2006/relationships/hyperlink" Target="https://www.whitehouse.gov/wp-content/uploads/legacy_drupal_files/omb/memoranda/2008/m08-13.pdf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136F61-11FA-4DA3-A94C-D4F94DD57CC6}">
  <dimension ref="A1:T54"/>
  <sheetViews>
    <sheetView workbookViewId="0">
      <selection activeCell="I51" sqref="I51"/>
    </sheetView>
  </sheetViews>
  <sheetFormatPr defaultRowHeight="12.75" x14ac:dyDescent="0.2"/>
  <cols>
    <col min="1" max="1" width="46.42578125" customWidth="1"/>
    <col min="2" max="9" width="13.7109375" customWidth="1"/>
    <col min="11" max="12" width="12.7109375" bestFit="1" customWidth="1"/>
    <col min="13" max="13" width="10.140625" bestFit="1" customWidth="1"/>
    <col min="14" max="14" width="12.28515625" customWidth="1"/>
    <col min="15" max="15" width="13.140625" customWidth="1"/>
    <col min="16" max="16" width="11.7109375" customWidth="1"/>
    <col min="17" max="17" width="12.85546875" customWidth="1"/>
    <col min="18" max="18" width="13" customWidth="1"/>
    <col min="19" max="19" width="14.140625" customWidth="1"/>
  </cols>
  <sheetData>
    <row r="1" spans="1:9" s="1" customFormat="1" x14ac:dyDescent="0.2">
      <c r="A1" s="2" t="s">
        <v>0</v>
      </c>
      <c r="B1" s="3"/>
      <c r="C1" s="3"/>
      <c r="D1" s="14"/>
      <c r="E1" s="3"/>
      <c r="F1" s="3"/>
      <c r="G1" s="5"/>
      <c r="H1" s="3"/>
      <c r="I1" s="21"/>
    </row>
    <row r="2" spans="1:9" s="1" customFormat="1" x14ac:dyDescent="0.2">
      <c r="A2" s="2" t="s">
        <v>1</v>
      </c>
      <c r="B2" s="3"/>
      <c r="C2" s="2"/>
      <c r="D2" s="15"/>
      <c r="E2" s="3"/>
      <c r="F2" s="3"/>
      <c r="G2" s="5"/>
      <c r="H2" s="3"/>
      <c r="I2" s="21"/>
    </row>
    <row r="3" spans="1:9" s="1" customFormat="1" x14ac:dyDescent="0.2">
      <c r="A3" s="2" t="s">
        <v>2</v>
      </c>
      <c r="B3" s="3"/>
      <c r="C3" s="2"/>
      <c r="D3" s="15"/>
      <c r="E3" s="3"/>
      <c r="F3" s="3"/>
      <c r="G3" s="5"/>
      <c r="H3" s="3"/>
      <c r="I3" s="21"/>
    </row>
    <row r="4" spans="1:9" s="1" customFormat="1" x14ac:dyDescent="0.2">
      <c r="A4" s="2" t="s">
        <v>3</v>
      </c>
      <c r="B4" s="3"/>
      <c r="C4" s="2"/>
      <c r="D4" s="15"/>
      <c r="E4" s="3"/>
      <c r="F4" s="3"/>
      <c r="G4" s="5"/>
      <c r="H4" s="3"/>
      <c r="I4" s="21"/>
    </row>
    <row r="5" spans="1:9" s="1" customFormat="1" x14ac:dyDescent="0.2">
      <c r="A5" s="2" t="s">
        <v>4</v>
      </c>
      <c r="B5" s="3"/>
      <c r="C5" s="2"/>
      <c r="D5" s="15"/>
      <c r="E5" s="3"/>
      <c r="F5" s="3"/>
      <c r="G5" s="5"/>
      <c r="H5" s="3"/>
      <c r="I5" s="21"/>
    </row>
    <row r="6" spans="1:9" s="1" customFormat="1" x14ac:dyDescent="0.2">
      <c r="A6" s="2" t="s">
        <v>5</v>
      </c>
      <c r="B6" s="3"/>
      <c r="C6" s="2"/>
      <c r="D6" s="15"/>
      <c r="E6" s="3"/>
      <c r="F6" s="3"/>
      <c r="G6" s="5"/>
      <c r="H6" s="3"/>
      <c r="I6" s="21"/>
    </row>
    <row r="7" spans="1:9" s="1" customFormat="1" x14ac:dyDescent="0.2">
      <c r="A7" s="2" t="s">
        <v>6</v>
      </c>
      <c r="B7" s="3"/>
      <c r="C7" s="2"/>
      <c r="D7" s="15"/>
      <c r="E7" s="3"/>
      <c r="F7" s="3"/>
      <c r="G7" s="5"/>
      <c r="H7" s="3"/>
      <c r="I7" s="21"/>
    </row>
    <row r="8" spans="1:9" s="1" customFormat="1" x14ac:dyDescent="0.2">
      <c r="A8" s="2" t="s">
        <v>7</v>
      </c>
      <c r="B8" s="3"/>
      <c r="C8" s="2"/>
      <c r="D8" s="15"/>
      <c r="E8" s="3"/>
      <c r="F8" s="3"/>
      <c r="G8" s="5"/>
      <c r="H8" s="3"/>
      <c r="I8" s="21"/>
    </row>
    <row r="9" spans="1:9" s="1" customFormat="1" x14ac:dyDescent="0.2">
      <c r="A9" s="2" t="s">
        <v>8</v>
      </c>
      <c r="B9" s="3"/>
      <c r="C9" s="2"/>
      <c r="D9" s="15"/>
      <c r="E9" s="3"/>
      <c r="F9" s="3"/>
      <c r="G9" s="5"/>
      <c r="H9" s="3"/>
      <c r="I9" s="21"/>
    </row>
    <row r="10" spans="1:9" s="1" customFormat="1" x14ac:dyDescent="0.2">
      <c r="A10" s="4">
        <v>45614</v>
      </c>
      <c r="B10" s="3"/>
      <c r="C10" s="2"/>
      <c r="D10" s="15"/>
      <c r="E10" s="3"/>
      <c r="F10" s="3"/>
      <c r="G10" s="5"/>
      <c r="H10" s="3"/>
      <c r="I10" s="21"/>
    </row>
    <row r="11" spans="1:9" s="1" customFormat="1" x14ac:dyDescent="0.2">
      <c r="A11" s="4"/>
      <c r="B11" s="3"/>
      <c r="C11" s="2"/>
      <c r="D11" s="15"/>
      <c r="E11" s="3"/>
      <c r="F11" s="3"/>
      <c r="G11" s="5"/>
      <c r="H11" s="3"/>
      <c r="I11" s="21"/>
    </row>
    <row r="12" spans="1:9" x14ac:dyDescent="0.2">
      <c r="A12" s="206" t="s">
        <v>9</v>
      </c>
      <c r="B12" s="207"/>
      <c r="C12" s="207"/>
      <c r="D12" s="207"/>
      <c r="E12" s="207"/>
      <c r="F12" s="207"/>
      <c r="G12" s="207"/>
      <c r="H12" s="207"/>
      <c r="I12" s="208"/>
    </row>
    <row r="13" spans="1:9" ht="25.5" x14ac:dyDescent="0.2">
      <c r="A13" s="199"/>
      <c r="B13" s="165" t="s">
        <v>10</v>
      </c>
      <c r="C13" s="165" t="s">
        <v>11</v>
      </c>
      <c r="D13" s="165" t="s">
        <v>12</v>
      </c>
      <c r="E13" s="165" t="s">
        <v>13</v>
      </c>
      <c r="F13" s="165" t="s">
        <v>14</v>
      </c>
      <c r="G13" s="165" t="s">
        <v>15</v>
      </c>
      <c r="H13" s="165" t="s">
        <v>16</v>
      </c>
      <c r="I13" s="200" t="s">
        <v>17</v>
      </c>
    </row>
    <row r="14" spans="1:9" x14ac:dyDescent="0.2">
      <c r="A14" s="197" t="s">
        <v>18</v>
      </c>
      <c r="B14" s="213">
        <f>'12 BH Collection WWLG'!$C$7</f>
        <v>525</v>
      </c>
      <c r="C14" s="213">
        <f>'12 BH Collection WWPPG'!$C$8</f>
        <v>27</v>
      </c>
      <c r="D14" s="213">
        <f>'12 BH Collection Colonias'!$C$8</f>
        <v>9</v>
      </c>
      <c r="E14" s="213">
        <f>'12 BH Collection Tribal Lands'!$C$8</f>
        <v>11</v>
      </c>
      <c r="F14" s="213">
        <f>'12 BH Collection ECWAG'!$C$8</f>
        <v>41</v>
      </c>
      <c r="G14" s="213">
        <f>'12 BH Collection RAVG-Reg'!$C$8</f>
        <v>23</v>
      </c>
      <c r="H14" s="213">
        <f>'12 BH Collection RAVG PPG'!$C$8</f>
        <v>20</v>
      </c>
      <c r="I14" s="201">
        <f>SUM(B14:H14)</f>
        <v>656</v>
      </c>
    </row>
    <row r="15" spans="1:9" x14ac:dyDescent="0.2">
      <c r="A15" s="197" t="s">
        <v>19</v>
      </c>
      <c r="B15" s="84">
        <f>'12 BH Collection WWLG'!$K$7</f>
        <v>255</v>
      </c>
      <c r="C15" s="84">
        <f>'12 BH Collection WWPPG'!$K$8</f>
        <v>24</v>
      </c>
      <c r="D15" s="84">
        <f>'12 BH Collection Colonias'!$K$8</f>
        <v>9</v>
      </c>
      <c r="E15" s="84">
        <f>'12 BH Collection Tribal Lands'!$K$8</f>
        <v>11</v>
      </c>
      <c r="F15" s="84">
        <f>'12 BH Collection ECWAG'!$K$8</f>
        <v>41</v>
      </c>
      <c r="G15" s="84">
        <f>'12 BH Collection RAVG-Reg'!$K$8</f>
        <v>14</v>
      </c>
      <c r="H15" s="84">
        <f>'12 BH Collection RAVG PPG'!$K$8</f>
        <v>20</v>
      </c>
      <c r="I15" s="201">
        <f>SUM(B15:H15)</f>
        <v>374</v>
      </c>
    </row>
    <row r="16" spans="1:9" x14ac:dyDescent="0.2">
      <c r="A16" s="197" t="s">
        <v>20</v>
      </c>
      <c r="B16" s="202">
        <f>'12 BH Collection WWLG'!$G$9</f>
        <v>24811</v>
      </c>
      <c r="C16" s="202">
        <f>'12 BH Collection WWPPG'!$G$10</f>
        <v>518</v>
      </c>
      <c r="D16" s="202">
        <f>'12 BH Collection Colonias'!$G$10</f>
        <v>596</v>
      </c>
      <c r="E16" s="202">
        <f>'12 BH Collection Tribal Lands'!$G$10</f>
        <v>723</v>
      </c>
      <c r="F16" s="202">
        <f>'12 BH Collection ECWAG'!$G$10</f>
        <v>1967</v>
      </c>
      <c r="G16" s="202">
        <f>'12 BH Collection RAVG-Reg'!$G$10</f>
        <v>1138</v>
      </c>
      <c r="H16" s="202">
        <f>'12 BH Collection RAVG PPG'!$G$10</f>
        <v>364</v>
      </c>
      <c r="I16" s="201">
        <f>SUM(B16:H16)</f>
        <v>30117</v>
      </c>
    </row>
    <row r="17" spans="1:20" x14ac:dyDescent="0.2">
      <c r="A17" s="197" t="s">
        <v>21</v>
      </c>
      <c r="B17" s="202">
        <f>'12 BH Collection WWLG'!$I$9</f>
        <v>93550</v>
      </c>
      <c r="C17" s="202">
        <f>'12 BH Collection WWPPG'!$I$10</f>
        <v>1311</v>
      </c>
      <c r="D17" s="202">
        <f>'12 BH Collection Colonias'!$I$10</f>
        <v>1895</v>
      </c>
      <c r="E17" s="202">
        <f>'12 BH Collection Tribal Lands'!$I$10</f>
        <v>2334</v>
      </c>
      <c r="F17" s="202">
        <f>'12 BH Collection ECWAG'!$I$10</f>
        <v>5336</v>
      </c>
      <c r="G17" s="202">
        <f>'12 BH Collection RAVG-Reg'!$I$10</f>
        <v>4048</v>
      </c>
      <c r="H17" s="202">
        <f>'12 BH Collection RAVG PPG'!$I$10</f>
        <v>726</v>
      </c>
      <c r="I17" s="201">
        <f>SUM(B17:H17)</f>
        <v>109200</v>
      </c>
    </row>
    <row r="18" spans="1:20" x14ac:dyDescent="0.2">
      <c r="A18" s="197" t="s">
        <v>22</v>
      </c>
      <c r="B18" s="172">
        <f>'12 BH Collection WWLG'!K9</f>
        <v>7016250</v>
      </c>
      <c r="C18" s="172">
        <f>'12 BH Collection WWPPG'!K10</f>
        <v>98325</v>
      </c>
      <c r="D18" s="172">
        <f>'12 BH Collection Colonias'!K10</f>
        <v>142125</v>
      </c>
      <c r="E18" s="172">
        <f>'12 BH Collection Tribal Lands'!K10</f>
        <v>175050</v>
      </c>
      <c r="F18" s="172">
        <f>'12 BH Collection ECWAG'!K10</f>
        <v>400200</v>
      </c>
      <c r="G18" s="172">
        <f>'12 BH Collection RAVG-Reg'!K10</f>
        <v>303600</v>
      </c>
      <c r="H18" s="172">
        <f>'12 BH Collection RAVG PPG'!K10</f>
        <v>54450</v>
      </c>
      <c r="I18" s="203">
        <f>SUM(B18:H18)</f>
        <v>8190000</v>
      </c>
    </row>
    <row r="19" spans="1:20" x14ac:dyDescent="0.2">
      <c r="A19" s="197" t="s">
        <v>23</v>
      </c>
      <c r="B19" s="204">
        <f>B17/B16</f>
        <v>3.770505017935593</v>
      </c>
      <c r="C19" s="204">
        <f t="shared" ref="C19:I19" si="0">C17/C16</f>
        <v>2.5308880308880308</v>
      </c>
      <c r="D19" s="204">
        <f t="shared" si="0"/>
        <v>3.1795302013422817</v>
      </c>
      <c r="E19" s="204">
        <f t="shared" si="0"/>
        <v>3.2282157676348548</v>
      </c>
      <c r="F19" s="204">
        <f t="shared" si="0"/>
        <v>2.7127605490594813</v>
      </c>
      <c r="G19" s="204">
        <f t="shared" si="0"/>
        <v>3.5571177504393674</v>
      </c>
      <c r="H19" s="204">
        <f t="shared" si="0"/>
        <v>1.9945054945054945</v>
      </c>
      <c r="I19" s="241">
        <f t="shared" si="0"/>
        <v>3.6258591493176611</v>
      </c>
    </row>
    <row r="20" spans="1:20" x14ac:dyDescent="0.2">
      <c r="A20" s="197" t="s">
        <v>24</v>
      </c>
      <c r="B20" s="204">
        <f>B16/B14</f>
        <v>47.259047619047621</v>
      </c>
      <c r="C20" s="204">
        <f t="shared" ref="C20:I20" si="1">C16/C14</f>
        <v>19.185185185185187</v>
      </c>
      <c r="D20" s="204">
        <f t="shared" si="1"/>
        <v>66.222222222222229</v>
      </c>
      <c r="E20" s="204">
        <f t="shared" si="1"/>
        <v>65.727272727272734</v>
      </c>
      <c r="F20" s="204">
        <f t="shared" si="1"/>
        <v>47.975609756097562</v>
      </c>
      <c r="G20" s="204">
        <f t="shared" si="1"/>
        <v>49.478260869565219</v>
      </c>
      <c r="H20" s="204">
        <f t="shared" si="1"/>
        <v>18.2</v>
      </c>
      <c r="I20" s="205">
        <f t="shared" si="1"/>
        <v>45.910060975609753</v>
      </c>
    </row>
    <row r="21" spans="1:20" x14ac:dyDescent="0.2">
      <c r="A21" s="198"/>
    </row>
    <row r="22" spans="1:20" x14ac:dyDescent="0.2">
      <c r="A22" s="209" t="s">
        <v>25</v>
      </c>
    </row>
    <row r="23" spans="1:20" x14ac:dyDescent="0.2">
      <c r="A23" s="210" t="s">
        <v>26</v>
      </c>
      <c r="B23" s="211"/>
      <c r="C23" s="211"/>
      <c r="D23" s="211"/>
      <c r="E23" s="211"/>
      <c r="F23" s="211"/>
      <c r="G23" s="211"/>
      <c r="H23" s="211"/>
      <c r="I23" s="212"/>
    </row>
    <row r="24" spans="1:20" ht="25.5" x14ac:dyDescent="0.2">
      <c r="A24" s="199"/>
      <c r="B24" s="165" t="s">
        <v>10</v>
      </c>
      <c r="C24" s="165" t="s">
        <v>11</v>
      </c>
      <c r="D24" s="165" t="s">
        <v>12</v>
      </c>
      <c r="E24" s="165" t="s">
        <v>13</v>
      </c>
      <c r="F24" s="165" t="s">
        <v>14</v>
      </c>
      <c r="G24" s="165" t="s">
        <v>15</v>
      </c>
      <c r="H24" s="165" t="s">
        <v>16</v>
      </c>
      <c r="I24" s="200" t="s">
        <v>17</v>
      </c>
    </row>
    <row r="25" spans="1:20" x14ac:dyDescent="0.2">
      <c r="A25" s="197" t="s">
        <v>27</v>
      </c>
      <c r="B25" s="213">
        <f>'12 BH Collection WWLG'!$C$7</f>
        <v>525</v>
      </c>
      <c r="C25" s="213">
        <f>'12 BH Collection WWPPG'!$C$8</f>
        <v>27</v>
      </c>
      <c r="D25" s="213">
        <f>'12 BH Collection Colonias'!$C$8</f>
        <v>9</v>
      </c>
      <c r="E25" s="213">
        <f>'12 BH Collection Tribal Lands'!$C$8</f>
        <v>11</v>
      </c>
      <c r="F25" s="213">
        <f>'12 BH Collection ECWAG'!$C$8</f>
        <v>41</v>
      </c>
      <c r="G25" s="213">
        <f>'12 BH Collection RAVG-Reg'!$C$8</f>
        <v>23</v>
      </c>
      <c r="H25" s="213">
        <f>'12 BH Collection RAVG PPG'!$C$8</f>
        <v>20</v>
      </c>
      <c r="I25" s="201">
        <f>SUM(B25:H25)</f>
        <v>656</v>
      </c>
      <c r="L25" s="227"/>
      <c r="M25" s="227"/>
      <c r="N25" s="227"/>
      <c r="O25" s="227"/>
      <c r="P25" s="227"/>
      <c r="Q25" s="227"/>
      <c r="R25" s="227"/>
      <c r="S25" s="227"/>
      <c r="T25" s="227"/>
    </row>
    <row r="26" spans="1:20" x14ac:dyDescent="0.2">
      <c r="A26" s="197" t="s">
        <v>28</v>
      </c>
      <c r="B26" s="84">
        <f>'12 BH Collection WWLG'!$K$7</f>
        <v>255</v>
      </c>
      <c r="C26" s="84">
        <f>'12 BH Collection WWPPG'!$K$8</f>
        <v>24</v>
      </c>
      <c r="D26" s="84">
        <f>'12 BH Collection Colonias'!$K$8</f>
        <v>9</v>
      </c>
      <c r="E26" s="84">
        <f>'12 BH Collection Tribal Lands'!$K$8</f>
        <v>11</v>
      </c>
      <c r="F26" s="84">
        <f>'12 BH Collection ECWAG'!$K$8</f>
        <v>41</v>
      </c>
      <c r="G26" s="84">
        <f>'12 BH Collection RAVG-Reg'!$K$8</f>
        <v>14</v>
      </c>
      <c r="H26" s="84">
        <f>'12 BH Collection RAVG PPG'!$K$8</f>
        <v>20</v>
      </c>
      <c r="I26" s="201">
        <f>SUM(B26:H26)</f>
        <v>374</v>
      </c>
      <c r="L26" s="227"/>
      <c r="M26" s="227"/>
      <c r="N26" s="227"/>
      <c r="O26" s="227"/>
      <c r="P26" s="227"/>
      <c r="Q26" s="227"/>
      <c r="R26" s="227"/>
      <c r="S26" s="227"/>
      <c r="T26" s="227"/>
    </row>
    <row r="27" spans="1:20" x14ac:dyDescent="0.2">
      <c r="A27" s="197" t="s">
        <v>29</v>
      </c>
      <c r="B27" s="202">
        <f>'12 BH Collection WWLG'!$G$9</f>
        <v>24811</v>
      </c>
      <c r="C27" s="202">
        <f>'12 BH Collection WWPPG'!$G$10</f>
        <v>518</v>
      </c>
      <c r="D27" s="202">
        <f>'12 BH Collection Colonias'!$G$10</f>
        <v>596</v>
      </c>
      <c r="E27" s="202">
        <f>'12 BH Collection Tribal Lands'!$G$10</f>
        <v>723</v>
      </c>
      <c r="F27" s="202">
        <f>'12 BH Collection ECWAG'!$G$10</f>
        <v>1967</v>
      </c>
      <c r="G27" s="202">
        <f>'12 BH Collection RAVG-Reg'!$G$10</f>
        <v>1138</v>
      </c>
      <c r="H27" s="202">
        <f>'12 BH Collection RAVG PPG'!$G$10</f>
        <v>364</v>
      </c>
      <c r="I27" s="240">
        <f>SUM(B27:H27)</f>
        <v>30117</v>
      </c>
      <c r="L27" s="227"/>
      <c r="M27" s="227"/>
      <c r="N27" s="227"/>
      <c r="O27" s="227"/>
      <c r="P27" s="227"/>
      <c r="Q27" s="227"/>
      <c r="R27" s="227"/>
      <c r="S27" s="227"/>
      <c r="T27" s="227"/>
    </row>
    <row r="28" spans="1:20" x14ac:dyDescent="0.2">
      <c r="A28" s="197" t="s">
        <v>30</v>
      </c>
      <c r="B28" s="202">
        <f>'12 BH Collection WWLG'!$I$9</f>
        <v>93550</v>
      </c>
      <c r="C28" s="202">
        <f>'12 BH Collection WWPPG'!$I$10</f>
        <v>1311</v>
      </c>
      <c r="D28" s="202">
        <f>'12 BH Collection Colonias'!$I$10</f>
        <v>1895</v>
      </c>
      <c r="E28" s="202">
        <f>'12 BH Collection Tribal Lands'!$I$10</f>
        <v>2334</v>
      </c>
      <c r="F28" s="202">
        <f>'12 BH Collection ECWAG'!$I$10</f>
        <v>5336</v>
      </c>
      <c r="G28" s="202">
        <f>'12 BH Collection RAVG-Reg'!$I$10</f>
        <v>4048</v>
      </c>
      <c r="H28" s="202">
        <f>'12 BH Collection RAVG PPG'!$I$10</f>
        <v>726</v>
      </c>
      <c r="I28" s="240">
        <f>SUM(B28:H28)</f>
        <v>109200</v>
      </c>
      <c r="L28" s="227"/>
      <c r="M28" s="227"/>
      <c r="N28" s="227"/>
      <c r="O28" s="227"/>
      <c r="P28" s="227"/>
      <c r="Q28" s="227"/>
      <c r="R28" s="227"/>
      <c r="S28" s="227"/>
      <c r="T28" s="227"/>
    </row>
    <row r="29" spans="1:20" x14ac:dyDescent="0.2">
      <c r="A29" s="197" t="s">
        <v>31</v>
      </c>
      <c r="B29" s="216">
        <f>'12 Est Prof Wage Rate'!G35</f>
        <v>75</v>
      </c>
      <c r="C29" s="214"/>
      <c r="D29" s="214"/>
      <c r="E29" s="214"/>
      <c r="F29" s="214"/>
      <c r="G29" s="214"/>
      <c r="H29" s="214"/>
      <c r="I29" s="215"/>
      <c r="K29" s="226"/>
      <c r="L29" s="226"/>
    </row>
    <row r="30" spans="1:20" x14ac:dyDescent="0.2">
      <c r="A30" s="197" t="s">
        <v>32</v>
      </c>
      <c r="B30" s="172">
        <f>B28*$B$29</f>
        <v>7016250</v>
      </c>
      <c r="C30" s="172">
        <f t="shared" ref="C30:H30" si="2">C28*$B$29</f>
        <v>98325</v>
      </c>
      <c r="D30" s="172">
        <f t="shared" si="2"/>
        <v>142125</v>
      </c>
      <c r="E30" s="172">
        <f t="shared" si="2"/>
        <v>175050</v>
      </c>
      <c r="F30" s="172">
        <f t="shared" si="2"/>
        <v>400200</v>
      </c>
      <c r="G30" s="172">
        <f t="shared" si="2"/>
        <v>303600</v>
      </c>
      <c r="H30" s="172">
        <f t="shared" si="2"/>
        <v>54450</v>
      </c>
      <c r="I30" s="203">
        <f>SUM(B30:H30)</f>
        <v>8190000</v>
      </c>
      <c r="L30" s="227"/>
      <c r="M30" s="227"/>
      <c r="N30" s="227"/>
      <c r="O30" s="227"/>
      <c r="P30" s="227"/>
      <c r="Q30" s="227"/>
      <c r="R30" s="227"/>
      <c r="S30" s="227"/>
    </row>
    <row r="31" spans="1:20" x14ac:dyDescent="0.2">
      <c r="A31" s="242"/>
      <c r="B31" s="243"/>
      <c r="C31" s="243"/>
      <c r="D31" s="243"/>
      <c r="E31" s="243"/>
      <c r="F31" s="243"/>
      <c r="G31" s="243"/>
      <c r="H31" s="243"/>
      <c r="I31" s="244"/>
      <c r="L31" s="227"/>
      <c r="M31" s="227"/>
      <c r="N31" s="227"/>
      <c r="O31" s="227"/>
      <c r="P31" s="227"/>
      <c r="Q31" s="227"/>
      <c r="R31" s="227"/>
      <c r="S31" s="227"/>
    </row>
    <row r="32" spans="1:20" x14ac:dyDescent="0.2">
      <c r="A32" s="197" t="s">
        <v>352</v>
      </c>
      <c r="B32" s="202">
        <f>B17-B36</f>
        <v>93295</v>
      </c>
      <c r="C32" s="202">
        <f>C17-C36</f>
        <v>1287</v>
      </c>
      <c r="D32" s="202">
        <f>D17-D36</f>
        <v>1886</v>
      </c>
      <c r="E32" s="202">
        <f>E17-E36</f>
        <v>2323</v>
      </c>
      <c r="F32" s="202">
        <f>F17-F36</f>
        <v>5295</v>
      </c>
      <c r="G32" s="202">
        <f>G17-G36</f>
        <v>4034</v>
      </c>
      <c r="H32" s="202">
        <f>H17-H36</f>
        <v>706</v>
      </c>
      <c r="I32" s="240">
        <f>SUM(B32:H32)</f>
        <v>108826</v>
      </c>
      <c r="K32" s="227">
        <f>I17-I36</f>
        <v>108826</v>
      </c>
      <c r="L32" s="227">
        <f>K32-I32</f>
        <v>0</v>
      </c>
      <c r="M32" s="227"/>
      <c r="N32" s="227"/>
      <c r="O32" s="227"/>
      <c r="P32" s="227"/>
      <c r="Q32" s="227"/>
      <c r="R32" s="227"/>
      <c r="S32" s="227"/>
    </row>
    <row r="33" spans="1:19" x14ac:dyDescent="0.2">
      <c r="A33" s="197" t="s">
        <v>351</v>
      </c>
      <c r="B33" s="202">
        <f>B16-B37</f>
        <v>24556</v>
      </c>
      <c r="C33" s="202">
        <f>C16-C37</f>
        <v>494</v>
      </c>
      <c r="D33" s="202">
        <f>D16-D37</f>
        <v>587</v>
      </c>
      <c r="E33" s="202">
        <f>E16-E37</f>
        <v>712</v>
      </c>
      <c r="F33" s="202">
        <f>F16-F37</f>
        <v>1926</v>
      </c>
      <c r="G33" s="202">
        <f>G16-G37</f>
        <v>1124</v>
      </c>
      <c r="H33" s="202">
        <f>H16-H37</f>
        <v>344</v>
      </c>
      <c r="I33" s="240">
        <f>SUM(B33:H33)</f>
        <v>29743</v>
      </c>
      <c r="K33" s="227">
        <f>I16-I36</f>
        <v>29743</v>
      </c>
      <c r="L33" s="227">
        <f>K33-I33</f>
        <v>0</v>
      </c>
      <c r="M33" s="227"/>
      <c r="N33" s="227"/>
      <c r="O33" s="227"/>
      <c r="P33" s="227"/>
      <c r="Q33" s="227"/>
      <c r="R33" s="227"/>
      <c r="S33" s="227"/>
    </row>
    <row r="34" spans="1:19" x14ac:dyDescent="0.2">
      <c r="A34" s="197" t="s">
        <v>354</v>
      </c>
      <c r="B34" s="245">
        <f>B32/B33</f>
        <v>3.7992751262420588</v>
      </c>
      <c r="C34" s="245">
        <f t="shared" ref="C34:I34" si="3">C32/C33</f>
        <v>2.6052631578947367</v>
      </c>
      <c r="D34" s="245">
        <f t="shared" si="3"/>
        <v>3.212947189097104</v>
      </c>
      <c r="E34" s="245">
        <f t="shared" si="3"/>
        <v>3.2626404494382024</v>
      </c>
      <c r="F34" s="245">
        <f t="shared" si="3"/>
        <v>2.7492211838006231</v>
      </c>
      <c r="G34" s="245">
        <f t="shared" si="3"/>
        <v>3.5889679715302489</v>
      </c>
      <c r="H34" s="245">
        <f t="shared" si="3"/>
        <v>2.0523255813953489</v>
      </c>
      <c r="I34" s="246">
        <f t="shared" si="3"/>
        <v>3.6588777191271897</v>
      </c>
      <c r="K34" s="227"/>
      <c r="L34" s="227"/>
      <c r="M34" s="227"/>
      <c r="N34" s="227"/>
      <c r="O34" s="227"/>
      <c r="P34" s="227"/>
      <c r="Q34" s="227"/>
      <c r="R34" s="227"/>
      <c r="S34" s="227"/>
    </row>
    <row r="35" spans="1:19" x14ac:dyDescent="0.2">
      <c r="A35" s="242"/>
      <c r="B35" s="243"/>
      <c r="C35" s="243"/>
      <c r="D35" s="243"/>
      <c r="E35" s="243"/>
      <c r="F35" s="243"/>
      <c r="G35" s="243"/>
      <c r="H35" s="243"/>
      <c r="I35" s="244"/>
      <c r="L35" s="227"/>
      <c r="M35" s="227"/>
      <c r="N35" s="227"/>
      <c r="O35" s="227"/>
      <c r="P35" s="227"/>
      <c r="Q35" s="227"/>
      <c r="R35" s="227"/>
      <c r="S35" s="227"/>
    </row>
    <row r="36" spans="1:19" x14ac:dyDescent="0.2">
      <c r="A36" s="197" t="s">
        <v>353</v>
      </c>
      <c r="B36" s="202">
        <v>255</v>
      </c>
      <c r="C36" s="202">
        <v>24</v>
      </c>
      <c r="D36" s="202">
        <v>9</v>
      </c>
      <c r="E36" s="202">
        <v>11</v>
      </c>
      <c r="F36" s="202">
        <v>41</v>
      </c>
      <c r="G36" s="202">
        <v>14</v>
      </c>
      <c r="H36" s="202">
        <v>20</v>
      </c>
      <c r="I36" s="240">
        <f>SUM(B36:H36)</f>
        <v>374</v>
      </c>
      <c r="L36" s="227"/>
      <c r="M36" s="227"/>
      <c r="N36" s="227"/>
      <c r="O36" s="227"/>
      <c r="P36" s="227"/>
      <c r="Q36" s="227"/>
      <c r="R36" s="227"/>
      <c r="S36" s="227"/>
    </row>
    <row r="37" spans="1:19" x14ac:dyDescent="0.2">
      <c r="A37" s="197" t="s">
        <v>350</v>
      </c>
      <c r="B37" s="202">
        <v>255</v>
      </c>
      <c r="C37" s="202">
        <v>24</v>
      </c>
      <c r="D37" s="202">
        <v>9</v>
      </c>
      <c r="E37" s="202">
        <v>11</v>
      </c>
      <c r="F37" s="202">
        <v>41</v>
      </c>
      <c r="G37" s="202">
        <v>14</v>
      </c>
      <c r="H37" s="202">
        <v>20</v>
      </c>
      <c r="I37" s="240">
        <f>SUM(B37:H37)</f>
        <v>374</v>
      </c>
      <c r="L37" s="227"/>
      <c r="M37" s="227"/>
      <c r="N37" s="227"/>
      <c r="O37" s="227"/>
      <c r="P37" s="227"/>
      <c r="Q37" s="227"/>
      <c r="R37" s="227"/>
      <c r="S37" s="227"/>
    </row>
    <row r="38" spans="1:19" x14ac:dyDescent="0.2">
      <c r="A38" s="197" t="s">
        <v>355</v>
      </c>
      <c r="B38" s="202">
        <f>B37/B36</f>
        <v>1</v>
      </c>
      <c r="C38" s="202">
        <f t="shared" ref="C38:I38" si="4">C37/C36</f>
        <v>1</v>
      </c>
      <c r="D38" s="202">
        <f t="shared" si="4"/>
        <v>1</v>
      </c>
      <c r="E38" s="202">
        <f t="shared" si="4"/>
        <v>1</v>
      </c>
      <c r="F38" s="202">
        <f t="shared" si="4"/>
        <v>1</v>
      </c>
      <c r="G38" s="202">
        <f t="shared" si="4"/>
        <v>1</v>
      </c>
      <c r="H38" s="202">
        <f t="shared" si="4"/>
        <v>1</v>
      </c>
      <c r="I38" s="240">
        <f t="shared" si="4"/>
        <v>1</v>
      </c>
      <c r="L38" s="227"/>
      <c r="M38" s="227"/>
      <c r="N38" s="227"/>
      <c r="O38" s="227"/>
      <c r="P38" s="227"/>
      <c r="Q38" s="227"/>
      <c r="R38" s="227"/>
      <c r="S38" s="227"/>
    </row>
    <row r="39" spans="1:19" x14ac:dyDescent="0.2">
      <c r="A39" s="242"/>
      <c r="B39" s="243"/>
      <c r="C39" s="243"/>
      <c r="D39" s="243"/>
      <c r="E39" s="243"/>
      <c r="F39" s="243"/>
      <c r="G39" s="243"/>
      <c r="H39" s="243"/>
      <c r="I39" s="244"/>
      <c r="L39" s="227"/>
      <c r="M39" s="227"/>
      <c r="N39" s="227"/>
      <c r="O39" s="227"/>
      <c r="P39" s="227"/>
      <c r="Q39" s="227"/>
      <c r="R39" s="227"/>
      <c r="S39" s="227"/>
    </row>
    <row r="40" spans="1:19" x14ac:dyDescent="0.2">
      <c r="A40" s="210" t="s">
        <v>33</v>
      </c>
      <c r="B40" s="211"/>
      <c r="C40" s="211"/>
      <c r="D40" s="211"/>
      <c r="E40" s="211"/>
      <c r="F40" s="211"/>
      <c r="G40" s="211"/>
      <c r="H40" s="211"/>
      <c r="I40" s="212"/>
    </row>
    <row r="41" spans="1:19" ht="25.5" x14ac:dyDescent="0.2">
      <c r="A41" s="199"/>
      <c r="B41" s="165" t="s">
        <v>10</v>
      </c>
      <c r="C41" s="165" t="s">
        <v>11</v>
      </c>
      <c r="D41" s="165" t="s">
        <v>12</v>
      </c>
      <c r="E41" s="165" t="s">
        <v>13</v>
      </c>
      <c r="F41" s="165" t="s">
        <v>14</v>
      </c>
      <c r="G41" s="165" t="s">
        <v>15</v>
      </c>
      <c r="H41" s="165" t="s">
        <v>16</v>
      </c>
      <c r="I41" s="200" t="s">
        <v>17</v>
      </c>
    </row>
    <row r="42" spans="1:19" x14ac:dyDescent="0.2">
      <c r="A42" s="197" t="s">
        <v>34</v>
      </c>
      <c r="B42" s="172">
        <f>'14 Ann Cost to Fed Gov Est WWLG'!K22</f>
        <v>9443371</v>
      </c>
      <c r="C42" s="172">
        <f>'14 Ann Cost toFedGovEst WWPPG'!K23</f>
        <v>485659</v>
      </c>
      <c r="D42" s="172">
        <f>'14 AnnCost toFedGovEst Colonias'!K23</f>
        <v>161886</v>
      </c>
      <c r="E42" s="172">
        <f>'14 AnnCost toFedGovEst Tribal'!K23</f>
        <v>197861</v>
      </c>
      <c r="F42" s="172">
        <f>'14 AnnCost toFedGovEst ECWAG'!K23</f>
        <v>0</v>
      </c>
      <c r="G42" s="172">
        <f>'14 AnnCost toFedGovEst RAVGReg'!K23</f>
        <v>413710</v>
      </c>
      <c r="H42" s="172">
        <f>'14 Ann Cost toFedGovEst RAVGPPG'!K23</f>
        <v>359747</v>
      </c>
      <c r="I42" s="203">
        <f>SUM(B42:H42)</f>
        <v>11062234</v>
      </c>
    </row>
    <row r="43" spans="1:19" x14ac:dyDescent="0.2">
      <c r="A43" s="197" t="s">
        <v>35</v>
      </c>
      <c r="B43" s="172">
        <f>'14 Ann Cost to Fed Gov Est WWLG'!K30</f>
        <v>3206217</v>
      </c>
      <c r="C43" s="172">
        <f>'14 Ann Cost toFedGovEst WWPPG'!K31</f>
        <v>301762</v>
      </c>
      <c r="D43" s="172">
        <f>'14 AnnCost toFedGovEst Colonias'!K31</f>
        <v>113161</v>
      </c>
      <c r="E43" s="172">
        <f>'14 AnnCost toFedGovEst Tribal'!K31</f>
        <v>138307</v>
      </c>
      <c r="F43" s="172">
        <f>'14 AnnCost toFedGovEst ECWAG'!K24</f>
        <v>515509</v>
      </c>
      <c r="G43" s="172">
        <f>'14 AnnCost toFedGovEst RAVGReg'!K31</f>
        <v>176028</v>
      </c>
      <c r="H43" s="172">
        <f>'14 Ann Cost toFedGovEst RAVGPPG'!K31</f>
        <v>251468</v>
      </c>
      <c r="I43" s="203">
        <f t="shared" ref="I43:I45" si="5">SUM(B43:H43)</f>
        <v>4702452</v>
      </c>
    </row>
    <row r="44" spans="1:19" x14ac:dyDescent="0.2">
      <c r="A44" s="197" t="s">
        <v>36</v>
      </c>
      <c r="B44" s="172">
        <f>'14 Ann Cost to Fed Gov Est WWLG'!K37</f>
        <v>3867671</v>
      </c>
      <c r="C44" s="172">
        <f>'14 Ann Cost toFedGovEst WWPPG'!K38</f>
        <v>0</v>
      </c>
      <c r="D44" s="172">
        <f>'14 AnnCost toFedGovEst Colonias'!K38</f>
        <v>136506</v>
      </c>
      <c r="E44" s="172">
        <f>'14 AnnCost toFedGovEst Tribal'!K38</f>
        <v>166841</v>
      </c>
      <c r="F44" s="172">
        <f>'14 AnnCost toFedGovEst ECWAG'!K31</f>
        <v>621861</v>
      </c>
      <c r="G44" s="172">
        <f>'14 AnnCost toFedGovEst RAVGReg'!K38</f>
        <v>212343</v>
      </c>
      <c r="H44" s="172">
        <f>'14 Ann Cost toFedGovEst RAVGPPG'!K38</f>
        <v>0</v>
      </c>
      <c r="I44" s="203">
        <f t="shared" si="5"/>
        <v>5005222</v>
      </c>
    </row>
    <row r="45" spans="1:19" x14ac:dyDescent="0.2">
      <c r="A45" s="197" t="s">
        <v>37</v>
      </c>
      <c r="B45" s="203">
        <f>SUM(B42:B44)</f>
        <v>16517259</v>
      </c>
      <c r="C45" s="203">
        <f t="shared" ref="C45:H45" si="6">SUM(C42:C44)</f>
        <v>787421</v>
      </c>
      <c r="D45" s="203">
        <f t="shared" si="6"/>
        <v>411553</v>
      </c>
      <c r="E45" s="203">
        <f t="shared" si="6"/>
        <v>503009</v>
      </c>
      <c r="F45" s="203">
        <f t="shared" si="6"/>
        <v>1137370</v>
      </c>
      <c r="G45" s="203">
        <f t="shared" si="6"/>
        <v>802081</v>
      </c>
      <c r="H45" s="203">
        <f t="shared" si="6"/>
        <v>611215</v>
      </c>
      <c r="I45" s="203">
        <f t="shared" si="5"/>
        <v>20769908</v>
      </c>
    </row>
    <row r="47" spans="1:19" x14ac:dyDescent="0.2">
      <c r="A47" s="221" t="s">
        <v>38</v>
      </c>
      <c r="B47" s="222"/>
      <c r="C47" s="222"/>
      <c r="D47" s="222"/>
      <c r="E47" s="222"/>
      <c r="F47" s="222"/>
    </row>
    <row r="48" spans="1:19" ht="25.5" x14ac:dyDescent="0.2">
      <c r="A48" s="165" t="s">
        <v>39</v>
      </c>
      <c r="B48" s="165" t="s">
        <v>40</v>
      </c>
      <c r="C48" s="165" t="s">
        <v>41</v>
      </c>
      <c r="D48" s="165" t="s">
        <v>42</v>
      </c>
      <c r="E48" s="165" t="s">
        <v>43</v>
      </c>
      <c r="F48" s="165" t="s">
        <v>44</v>
      </c>
    </row>
    <row r="49" spans="1:6" x14ac:dyDescent="0.2">
      <c r="A49" s="219" t="s">
        <v>45</v>
      </c>
      <c r="B49" s="202">
        <f>525+9+11+23</f>
        <v>568</v>
      </c>
      <c r="C49" s="220">
        <v>0.05</v>
      </c>
      <c r="D49" s="202">
        <f>ROUND((B49*C49),0)</f>
        <v>28</v>
      </c>
      <c r="E49" s="172">
        <v>15</v>
      </c>
      <c r="F49" s="172">
        <f>D49*E49</f>
        <v>420</v>
      </c>
    </row>
    <row r="50" spans="1:6" ht="25.5" x14ac:dyDescent="0.2">
      <c r="A50" s="219" t="s">
        <v>46</v>
      </c>
      <c r="B50" s="202">
        <f>315+5+7+14</f>
        <v>341</v>
      </c>
      <c r="C50" s="220">
        <v>0.05</v>
      </c>
      <c r="D50" s="202">
        <f t="shared" ref="D50:D53" si="7">ROUND((B50*C50),0)</f>
        <v>17</v>
      </c>
      <c r="E50" s="172">
        <v>12</v>
      </c>
      <c r="F50" s="172">
        <f t="shared" ref="F50:F53" si="8">D50*E50</f>
        <v>204</v>
      </c>
    </row>
    <row r="51" spans="1:6" ht="25.5" x14ac:dyDescent="0.2">
      <c r="A51" s="219" t="s">
        <v>47</v>
      </c>
      <c r="B51" s="202">
        <f>53+1+1+2</f>
        <v>57</v>
      </c>
      <c r="C51" s="220">
        <v>0.1</v>
      </c>
      <c r="D51" s="202">
        <f t="shared" si="7"/>
        <v>6</v>
      </c>
      <c r="E51" s="172">
        <v>15</v>
      </c>
      <c r="F51" s="172">
        <f t="shared" si="8"/>
        <v>90</v>
      </c>
    </row>
    <row r="52" spans="1:6" x14ac:dyDescent="0.2">
      <c r="A52" s="219" t="s">
        <v>48</v>
      </c>
      <c r="B52" s="202">
        <f>240+6+9+31+12</f>
        <v>298</v>
      </c>
      <c r="C52" s="220">
        <v>0.2</v>
      </c>
      <c r="D52" s="202">
        <f t="shared" si="7"/>
        <v>60</v>
      </c>
      <c r="E52" s="172">
        <v>20</v>
      </c>
      <c r="F52" s="172">
        <f t="shared" si="8"/>
        <v>1200</v>
      </c>
    </row>
    <row r="53" spans="1:6" x14ac:dyDescent="0.2">
      <c r="A53" s="219" t="s">
        <v>49</v>
      </c>
      <c r="B53" s="202">
        <f>765+72+9+11+123+42+20</f>
        <v>1042</v>
      </c>
      <c r="C53" s="231">
        <v>0.2</v>
      </c>
      <c r="D53" s="202">
        <f t="shared" si="7"/>
        <v>208</v>
      </c>
      <c r="E53" s="172">
        <v>15</v>
      </c>
      <c r="F53" s="172">
        <f t="shared" si="8"/>
        <v>3120</v>
      </c>
    </row>
    <row r="54" spans="1:6" x14ac:dyDescent="0.2">
      <c r="A54" s="223"/>
      <c r="B54" s="224"/>
      <c r="C54" s="224"/>
      <c r="D54" s="224"/>
      <c r="E54" s="225" t="s">
        <v>17</v>
      </c>
      <c r="F54" s="203">
        <f>SUM(F49:F53)</f>
        <v>5034</v>
      </c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4CB059-F648-46ED-AA92-AC77BE121DB3}">
  <sheetPr>
    <tabColor theme="7" tint="0.59999389629810485"/>
    <pageSetUpPr fitToPage="1"/>
  </sheetPr>
  <dimension ref="A1:K50"/>
  <sheetViews>
    <sheetView zoomScale="90" zoomScaleNormal="90" workbookViewId="0">
      <pane ySplit="12" topLeftCell="A13" activePane="bottomLeft" state="frozen"/>
      <selection pane="bottomLeft" activeCell="L13" sqref="L13"/>
    </sheetView>
  </sheetViews>
  <sheetFormatPr defaultColWidth="9.42578125" defaultRowHeight="12.75" x14ac:dyDescent="0.2"/>
  <cols>
    <col min="1" max="1" width="12.5703125" style="10" customWidth="1"/>
    <col min="2" max="2" width="45.42578125" style="12" customWidth="1"/>
    <col min="3" max="3" width="11.42578125" style="20" customWidth="1"/>
    <col min="4" max="4" width="12.28515625" style="17" customWidth="1"/>
    <col min="5" max="5" width="12.28515625" style="108" customWidth="1"/>
    <col min="6" max="6" width="11.42578125" style="10" customWidth="1"/>
    <col min="7" max="7" width="12.5703125" style="19" customWidth="1"/>
    <col min="8" max="8" width="16.7109375" style="10" bestFit="1" customWidth="1"/>
    <col min="9" max="9" width="12.42578125" style="23" customWidth="1"/>
    <col min="10" max="10" width="9.42578125" style="24"/>
    <col min="11" max="11" width="11.42578125" style="45" bestFit="1" customWidth="1"/>
    <col min="12" max="16384" width="9.42578125" style="1"/>
  </cols>
  <sheetData>
    <row r="1" spans="1:11" x14ac:dyDescent="0.2">
      <c r="A1" s="2" t="str">
        <f>'12 BH Collection WWLG'!A1</f>
        <v>RURAL UTILITIES SERVICE</v>
      </c>
      <c r="B1" s="3"/>
      <c r="C1" s="3"/>
      <c r="D1" s="14"/>
      <c r="E1" s="3"/>
      <c r="F1" s="3"/>
      <c r="G1" s="5"/>
      <c r="H1" s="3"/>
      <c r="I1" s="21"/>
      <c r="J1" s="40"/>
      <c r="K1" s="43"/>
    </row>
    <row r="2" spans="1:11" x14ac:dyDescent="0.2">
      <c r="A2" s="2" t="str">
        <f>'12 BH Collection WWLG'!A2</f>
        <v>WATER AND WASTE LOAN AND GRANT PROGRAM</v>
      </c>
      <c r="B2" s="3"/>
      <c r="C2" s="2"/>
      <c r="D2" s="15"/>
      <c r="E2" s="3"/>
      <c r="F2" s="3"/>
      <c r="G2" s="5"/>
      <c r="H2" s="3"/>
      <c r="I2" s="21"/>
      <c r="J2" s="40"/>
      <c r="K2" s="44"/>
    </row>
    <row r="3" spans="1:11" x14ac:dyDescent="0.2">
      <c r="A3" s="2" t="s">
        <v>4</v>
      </c>
      <c r="B3" s="3"/>
      <c r="C3" s="2"/>
      <c r="D3" s="15"/>
      <c r="E3" s="3"/>
      <c r="F3" s="3"/>
      <c r="G3" s="5"/>
      <c r="H3" s="3"/>
      <c r="I3" s="21"/>
      <c r="J3" s="40"/>
      <c r="K3" s="44"/>
    </row>
    <row r="4" spans="1:11" x14ac:dyDescent="0.2">
      <c r="A4" s="2" t="str">
        <f>'12 BH Collection WWLG'!A3</f>
        <v>INFORMATION COLLECTION BURDEN HOURS</v>
      </c>
      <c r="B4" s="3"/>
      <c r="C4" s="2"/>
      <c r="D4" s="15"/>
      <c r="E4" s="3"/>
      <c r="F4" s="3"/>
      <c r="G4" s="5"/>
      <c r="H4" s="3"/>
      <c r="I4" s="21"/>
      <c r="J4" s="40"/>
      <c r="K4" s="43"/>
    </row>
    <row r="5" spans="1:11" x14ac:dyDescent="0.2">
      <c r="A5" s="2" t="str">
        <f>'12 BH Collection WWLG'!A4</f>
        <v>OMB # 0572 - 0121</v>
      </c>
      <c r="B5" s="3"/>
      <c r="C5" s="2"/>
      <c r="D5" s="15"/>
      <c r="E5" s="3"/>
      <c r="F5" s="3"/>
      <c r="G5" s="5"/>
      <c r="H5" s="3"/>
      <c r="I5" s="21"/>
      <c r="J5" s="40"/>
      <c r="K5" s="43"/>
    </row>
    <row r="6" spans="1:11" x14ac:dyDescent="0.2">
      <c r="A6" s="4">
        <f>'12 BH Collection WWLG'!A5</f>
        <v>45614</v>
      </c>
      <c r="B6" s="3"/>
      <c r="C6" s="2"/>
      <c r="D6" s="15"/>
      <c r="E6" s="3"/>
      <c r="F6" s="3"/>
      <c r="G6" s="5"/>
      <c r="H6" s="3"/>
      <c r="I6" s="21"/>
      <c r="J6" s="40"/>
      <c r="K6" s="43"/>
    </row>
    <row r="7" spans="1:11" x14ac:dyDescent="0.2">
      <c r="A7" s="4"/>
      <c r="B7" s="3"/>
      <c r="C7" s="2"/>
      <c r="D7" s="15"/>
      <c r="E7" s="3"/>
      <c r="F7" s="3"/>
      <c r="G7" s="5"/>
      <c r="H7" s="3"/>
      <c r="I7" s="21"/>
      <c r="J7" s="40"/>
      <c r="K7" s="43"/>
    </row>
    <row r="8" spans="1:11" x14ac:dyDescent="0.2">
      <c r="A8" s="26" t="s">
        <v>18</v>
      </c>
      <c r="B8" s="3"/>
      <c r="C8" s="148">
        <v>41</v>
      </c>
      <c r="D8" s="26"/>
      <c r="E8" s="3"/>
      <c r="F8" s="39"/>
      <c r="G8" s="1"/>
      <c r="H8" s="42"/>
      <c r="I8" s="100"/>
      <c r="J8" s="192" t="s">
        <v>19</v>
      </c>
      <c r="K8" s="191">
        <v>41</v>
      </c>
    </row>
    <row r="9" spans="1:11" x14ac:dyDescent="0.2">
      <c r="A9" s="26" t="s">
        <v>50</v>
      </c>
      <c r="B9" s="3"/>
      <c r="C9" s="102">
        <f>I10/G10</f>
        <v>2.7127605490594813</v>
      </c>
      <c r="D9" s="26"/>
      <c r="E9" s="3"/>
      <c r="F9" s="42"/>
      <c r="G9" s="1"/>
      <c r="H9" s="42"/>
      <c r="I9" s="100"/>
      <c r="J9" s="42" t="s">
        <v>51</v>
      </c>
      <c r="K9" s="105">
        <f>G10/C8</f>
        <v>47.975609756097562</v>
      </c>
    </row>
    <row r="10" spans="1:11" x14ac:dyDescent="0.2">
      <c r="A10" s="26" t="s">
        <v>52</v>
      </c>
      <c r="B10" s="3"/>
      <c r="C10" s="2"/>
      <c r="D10" s="15"/>
      <c r="E10" s="3"/>
      <c r="F10" s="42" t="s">
        <v>53</v>
      </c>
      <c r="G10" s="104">
        <f>SUM(G14:G50)</f>
        <v>1967</v>
      </c>
      <c r="H10" s="42"/>
      <c r="I10" s="104">
        <f>SUM(I14:I50)</f>
        <v>5336</v>
      </c>
      <c r="J10" s="41"/>
      <c r="K10" s="103">
        <f>SUM(K14:K50)</f>
        <v>400200</v>
      </c>
    </row>
    <row r="11" spans="1:11" x14ac:dyDescent="0.2">
      <c r="A11" s="151" t="s">
        <v>54</v>
      </c>
      <c r="B11" s="152" t="s">
        <v>55</v>
      </c>
      <c r="C11" s="152" t="s">
        <v>56</v>
      </c>
      <c r="D11" s="152" t="s">
        <v>57</v>
      </c>
      <c r="E11" s="153" t="s">
        <v>58</v>
      </c>
      <c r="F11" s="154" t="s">
        <v>59</v>
      </c>
      <c r="G11" s="153" t="s">
        <v>60</v>
      </c>
      <c r="H11" s="155" t="s">
        <v>61</v>
      </c>
      <c r="I11" s="156" t="s">
        <v>62</v>
      </c>
      <c r="J11" s="157" t="s">
        <v>63</v>
      </c>
      <c r="K11" s="157" t="s">
        <v>64</v>
      </c>
    </row>
    <row r="12" spans="1:11" ht="51" x14ac:dyDescent="0.2">
      <c r="A12" s="151" t="s">
        <v>65</v>
      </c>
      <c r="B12" s="152" t="s">
        <v>66</v>
      </c>
      <c r="C12" s="152" t="s">
        <v>67</v>
      </c>
      <c r="D12" s="162" t="s">
        <v>68</v>
      </c>
      <c r="E12" s="153" t="s">
        <v>69</v>
      </c>
      <c r="F12" s="152" t="s">
        <v>70</v>
      </c>
      <c r="G12" s="163" t="s">
        <v>71</v>
      </c>
      <c r="H12" s="152" t="s">
        <v>72</v>
      </c>
      <c r="I12" s="164" t="s">
        <v>73</v>
      </c>
      <c r="J12" s="156" t="s">
        <v>74</v>
      </c>
      <c r="K12" s="157" t="s">
        <v>75</v>
      </c>
    </row>
    <row r="13" spans="1:11" x14ac:dyDescent="0.2">
      <c r="A13" s="110" t="s">
        <v>76</v>
      </c>
      <c r="B13" s="111"/>
      <c r="C13" s="112"/>
      <c r="D13" s="113"/>
      <c r="E13" s="114"/>
      <c r="F13" s="114"/>
      <c r="G13" s="115"/>
      <c r="H13" s="116"/>
      <c r="I13" s="117"/>
      <c r="J13" s="118"/>
      <c r="K13" s="119"/>
    </row>
    <row r="14" spans="1:11" x14ac:dyDescent="0.2">
      <c r="A14" s="110" t="s">
        <v>144</v>
      </c>
      <c r="B14" s="111"/>
      <c r="C14" s="112"/>
      <c r="D14" s="113"/>
      <c r="E14" s="114"/>
      <c r="F14" s="114"/>
      <c r="G14" s="115"/>
      <c r="H14" s="116"/>
      <c r="I14" s="117"/>
      <c r="J14" s="118"/>
      <c r="K14" s="119"/>
    </row>
    <row r="15" spans="1:11" x14ac:dyDescent="0.2">
      <c r="A15" s="98" t="s">
        <v>145</v>
      </c>
      <c r="B15" s="101" t="s">
        <v>146</v>
      </c>
      <c r="C15" s="129" t="s">
        <v>79</v>
      </c>
      <c r="D15" s="97">
        <v>1</v>
      </c>
      <c r="E15" s="107">
        <f>ROUND((D15*$K$8),0)</f>
        <v>41</v>
      </c>
      <c r="F15" s="96">
        <v>1</v>
      </c>
      <c r="G15" s="158">
        <f t="shared" ref="G15:G27" si="0">E15*F15</f>
        <v>41</v>
      </c>
      <c r="H15" s="159">
        <v>1</v>
      </c>
      <c r="I15" s="158">
        <f>ROUND((G15*H15),0)</f>
        <v>41</v>
      </c>
      <c r="J15" s="160">
        <f>'12 Est Prof Wage Rate'!$G$35</f>
        <v>75</v>
      </c>
      <c r="K15" s="161">
        <f t="shared" ref="K15:K27" si="1">IF((J15*I15)="","",(J15*I15))</f>
        <v>3075</v>
      </c>
    </row>
    <row r="16" spans="1:11" x14ac:dyDescent="0.2">
      <c r="A16" s="98" t="s">
        <v>147</v>
      </c>
      <c r="B16" s="101" t="s">
        <v>148</v>
      </c>
      <c r="C16" s="98" t="s">
        <v>79</v>
      </c>
      <c r="D16" s="97">
        <v>1</v>
      </c>
      <c r="E16" s="107">
        <f t="shared" ref="E16:E27" si="2">ROUND((D16*$K$8),0)</f>
        <v>41</v>
      </c>
      <c r="F16" s="96">
        <v>1</v>
      </c>
      <c r="G16" s="158">
        <f t="shared" si="0"/>
        <v>41</v>
      </c>
      <c r="H16" s="159">
        <v>1</v>
      </c>
      <c r="I16" s="158">
        <f t="shared" ref="I16:I27" si="3">ROUND((G16*H16),0)</f>
        <v>41</v>
      </c>
      <c r="J16" s="160">
        <f>'12 Est Prof Wage Rate'!$G$35</f>
        <v>75</v>
      </c>
      <c r="K16" s="161">
        <f t="shared" si="1"/>
        <v>3075</v>
      </c>
    </row>
    <row r="17" spans="1:11" x14ac:dyDescent="0.2">
      <c r="A17" s="98" t="s">
        <v>149</v>
      </c>
      <c r="B17" s="101" t="s">
        <v>150</v>
      </c>
      <c r="C17" s="98" t="s">
        <v>79</v>
      </c>
      <c r="D17" s="97">
        <v>1</v>
      </c>
      <c r="E17" s="107">
        <f t="shared" si="2"/>
        <v>41</v>
      </c>
      <c r="F17" s="96">
        <v>1</v>
      </c>
      <c r="G17" s="158">
        <f t="shared" si="0"/>
        <v>41</v>
      </c>
      <c r="H17" s="159">
        <v>1</v>
      </c>
      <c r="I17" s="158">
        <f t="shared" si="3"/>
        <v>41</v>
      </c>
      <c r="J17" s="160">
        <f>'12 Est Prof Wage Rate'!$G$35</f>
        <v>75</v>
      </c>
      <c r="K17" s="161">
        <f t="shared" si="1"/>
        <v>3075</v>
      </c>
    </row>
    <row r="18" spans="1:11" ht="25.5" x14ac:dyDescent="0.2">
      <c r="A18" s="129" t="s">
        <v>153</v>
      </c>
      <c r="B18" s="101" t="s">
        <v>154</v>
      </c>
      <c r="C18" s="98" t="s">
        <v>79</v>
      </c>
      <c r="D18" s="97">
        <v>0.15</v>
      </c>
      <c r="E18" s="107">
        <f t="shared" si="2"/>
        <v>6</v>
      </c>
      <c r="F18" s="96">
        <v>1</v>
      </c>
      <c r="G18" s="158">
        <f t="shared" si="0"/>
        <v>6</v>
      </c>
      <c r="H18" s="159">
        <v>4</v>
      </c>
      <c r="I18" s="158">
        <f t="shared" si="3"/>
        <v>24</v>
      </c>
      <c r="J18" s="160">
        <f>'12 Est Prof Wage Rate'!$G$35</f>
        <v>75</v>
      </c>
      <c r="K18" s="161">
        <f t="shared" si="1"/>
        <v>1800</v>
      </c>
    </row>
    <row r="19" spans="1:11" x14ac:dyDescent="0.2">
      <c r="A19" s="98" t="s">
        <v>155</v>
      </c>
      <c r="B19" s="101" t="s">
        <v>156</v>
      </c>
      <c r="C19" s="98" t="s">
        <v>79</v>
      </c>
      <c r="D19" s="97">
        <v>0.15</v>
      </c>
      <c r="E19" s="107">
        <f t="shared" si="2"/>
        <v>6</v>
      </c>
      <c r="F19" s="96">
        <v>1</v>
      </c>
      <c r="G19" s="158">
        <f t="shared" si="0"/>
        <v>6</v>
      </c>
      <c r="H19" s="159">
        <v>4</v>
      </c>
      <c r="I19" s="158">
        <f t="shared" si="3"/>
        <v>24</v>
      </c>
      <c r="J19" s="160">
        <f>'12 Est Prof Wage Rate'!$G$35</f>
        <v>75</v>
      </c>
      <c r="K19" s="161">
        <f t="shared" si="1"/>
        <v>1800</v>
      </c>
    </row>
    <row r="20" spans="1:11" x14ac:dyDescent="0.2">
      <c r="A20" s="98" t="s">
        <v>157</v>
      </c>
      <c r="B20" s="101" t="s">
        <v>158</v>
      </c>
      <c r="C20" s="98" t="s">
        <v>79</v>
      </c>
      <c r="D20" s="97">
        <v>0.15</v>
      </c>
      <c r="E20" s="107">
        <f t="shared" si="2"/>
        <v>6</v>
      </c>
      <c r="F20" s="96">
        <v>1</v>
      </c>
      <c r="G20" s="158">
        <f t="shared" si="0"/>
        <v>6</v>
      </c>
      <c r="H20" s="159">
        <v>4</v>
      </c>
      <c r="I20" s="158">
        <f t="shared" si="3"/>
        <v>24</v>
      </c>
      <c r="J20" s="160">
        <f>'12 Est Prof Wage Rate'!$G$35</f>
        <v>75</v>
      </c>
      <c r="K20" s="161">
        <f t="shared" si="1"/>
        <v>1800</v>
      </c>
    </row>
    <row r="21" spans="1:11" x14ac:dyDescent="0.2">
      <c r="A21" s="98" t="s">
        <v>164</v>
      </c>
      <c r="B21" s="101" t="s">
        <v>273</v>
      </c>
      <c r="C21" s="98" t="s">
        <v>79</v>
      </c>
      <c r="D21" s="97">
        <v>1</v>
      </c>
      <c r="E21" s="107">
        <f t="shared" si="2"/>
        <v>41</v>
      </c>
      <c r="F21" s="96">
        <v>1</v>
      </c>
      <c r="G21" s="158">
        <f t="shared" si="0"/>
        <v>41</v>
      </c>
      <c r="H21" s="159">
        <v>1</v>
      </c>
      <c r="I21" s="158">
        <f t="shared" si="3"/>
        <v>41</v>
      </c>
      <c r="J21" s="160">
        <f>'12 Est Prof Wage Rate'!$G$35</f>
        <v>75</v>
      </c>
      <c r="K21" s="161">
        <f t="shared" si="1"/>
        <v>3075</v>
      </c>
    </row>
    <row r="22" spans="1:11" ht="25.5" x14ac:dyDescent="0.2">
      <c r="A22" s="129" t="s">
        <v>166</v>
      </c>
      <c r="B22" s="101" t="s">
        <v>167</v>
      </c>
      <c r="C22" s="98" t="s">
        <v>79</v>
      </c>
      <c r="D22" s="97">
        <v>1</v>
      </c>
      <c r="E22" s="107">
        <f t="shared" si="2"/>
        <v>41</v>
      </c>
      <c r="F22" s="96">
        <v>3</v>
      </c>
      <c r="G22" s="158">
        <f t="shared" si="0"/>
        <v>123</v>
      </c>
      <c r="H22" s="159">
        <v>8</v>
      </c>
      <c r="I22" s="158">
        <f t="shared" si="3"/>
        <v>984</v>
      </c>
      <c r="J22" s="160">
        <f>'12 Est Prof Wage Rate'!$G$35</f>
        <v>75</v>
      </c>
      <c r="K22" s="161">
        <f t="shared" si="1"/>
        <v>73800</v>
      </c>
    </row>
    <row r="23" spans="1:11" x14ac:dyDescent="0.2">
      <c r="A23" s="129" t="s">
        <v>168</v>
      </c>
      <c r="B23" s="101" t="s">
        <v>169</v>
      </c>
      <c r="C23" s="98" t="s">
        <v>79</v>
      </c>
      <c r="D23" s="97">
        <v>0.25</v>
      </c>
      <c r="E23" s="107">
        <f t="shared" si="2"/>
        <v>10</v>
      </c>
      <c r="F23" s="96">
        <v>4</v>
      </c>
      <c r="G23" s="158">
        <f t="shared" si="0"/>
        <v>40</v>
      </c>
      <c r="H23" s="159">
        <v>4</v>
      </c>
      <c r="I23" s="158">
        <f t="shared" si="3"/>
        <v>160</v>
      </c>
      <c r="J23" s="160">
        <f>'12 Est Prof Wage Rate'!$G$35</f>
        <v>75</v>
      </c>
      <c r="K23" s="161">
        <f t="shared" si="1"/>
        <v>12000</v>
      </c>
    </row>
    <row r="24" spans="1:11" ht="25.5" x14ac:dyDescent="0.2">
      <c r="A24" s="129" t="s">
        <v>269</v>
      </c>
      <c r="B24" s="109" t="s">
        <v>172</v>
      </c>
      <c r="C24" s="98" t="s">
        <v>79</v>
      </c>
      <c r="D24" s="97">
        <v>1</v>
      </c>
      <c r="E24" s="107">
        <f t="shared" si="2"/>
        <v>41</v>
      </c>
      <c r="F24" s="96">
        <v>1</v>
      </c>
      <c r="G24" s="158">
        <f t="shared" si="0"/>
        <v>41</v>
      </c>
      <c r="H24" s="159">
        <v>1</v>
      </c>
      <c r="I24" s="158">
        <f t="shared" si="3"/>
        <v>41</v>
      </c>
      <c r="J24" s="160">
        <f>'12 Est Prof Wage Rate'!$G$35</f>
        <v>75</v>
      </c>
      <c r="K24" s="161">
        <f t="shared" si="1"/>
        <v>3075</v>
      </c>
    </row>
    <row r="25" spans="1:11" x14ac:dyDescent="0.2">
      <c r="A25" s="129">
        <v>1780.63</v>
      </c>
      <c r="B25" s="101" t="s">
        <v>175</v>
      </c>
      <c r="C25" s="98" t="s">
        <v>79</v>
      </c>
      <c r="D25" s="97">
        <v>0.05</v>
      </c>
      <c r="E25" s="107">
        <f t="shared" si="2"/>
        <v>2</v>
      </c>
      <c r="F25" s="96">
        <v>1</v>
      </c>
      <c r="G25" s="158">
        <f t="shared" si="0"/>
        <v>2</v>
      </c>
      <c r="H25" s="159">
        <v>8</v>
      </c>
      <c r="I25" s="158">
        <f t="shared" si="3"/>
        <v>16</v>
      </c>
      <c r="J25" s="160">
        <f>'12 Est Prof Wage Rate'!$G$35</f>
        <v>75</v>
      </c>
      <c r="K25" s="161">
        <f t="shared" si="1"/>
        <v>1200</v>
      </c>
    </row>
    <row r="26" spans="1:11" ht="25.5" x14ac:dyDescent="0.2">
      <c r="A26" s="129"/>
      <c r="B26" s="109" t="s">
        <v>176</v>
      </c>
      <c r="C26" s="98" t="s">
        <v>79</v>
      </c>
      <c r="D26" s="97">
        <v>1</v>
      </c>
      <c r="E26" s="107">
        <f t="shared" si="2"/>
        <v>41</v>
      </c>
      <c r="F26" s="96">
        <v>1</v>
      </c>
      <c r="G26" s="158">
        <f t="shared" si="0"/>
        <v>41</v>
      </c>
      <c r="H26" s="159">
        <v>8</v>
      </c>
      <c r="I26" s="158">
        <f t="shared" si="3"/>
        <v>328</v>
      </c>
      <c r="J26" s="160">
        <f>'12 Est Prof Wage Rate'!$G$35</f>
        <v>75</v>
      </c>
      <c r="K26" s="161">
        <f t="shared" si="1"/>
        <v>24600</v>
      </c>
    </row>
    <row r="27" spans="1:11" ht="25.5" x14ac:dyDescent="0.2">
      <c r="A27" s="129"/>
      <c r="B27" s="109" t="s">
        <v>177</v>
      </c>
      <c r="C27" s="98" t="s">
        <v>79</v>
      </c>
      <c r="D27" s="97">
        <v>1</v>
      </c>
      <c r="E27" s="107">
        <f t="shared" si="2"/>
        <v>41</v>
      </c>
      <c r="F27" s="96">
        <v>1</v>
      </c>
      <c r="G27" s="158">
        <f t="shared" si="0"/>
        <v>41</v>
      </c>
      <c r="H27" s="159">
        <v>16</v>
      </c>
      <c r="I27" s="158">
        <f t="shared" si="3"/>
        <v>656</v>
      </c>
      <c r="J27" s="160">
        <f>'12 Est Prof Wage Rate'!$G$35</f>
        <v>75</v>
      </c>
      <c r="K27" s="161">
        <f t="shared" si="1"/>
        <v>49200</v>
      </c>
    </row>
    <row r="28" spans="1:11" x14ac:dyDescent="0.2">
      <c r="A28" s="110" t="s">
        <v>178</v>
      </c>
      <c r="B28" s="111"/>
      <c r="C28" s="112"/>
      <c r="D28" s="113"/>
      <c r="E28" s="114"/>
      <c r="F28" s="114"/>
      <c r="G28" s="115"/>
      <c r="H28" s="116"/>
      <c r="I28" s="117"/>
      <c r="J28" s="118"/>
      <c r="K28" s="119"/>
    </row>
    <row r="29" spans="1:11" ht="25.5" x14ac:dyDescent="0.2">
      <c r="A29" s="98">
        <v>1780.57</v>
      </c>
      <c r="B29" s="109" t="s">
        <v>179</v>
      </c>
      <c r="C29" s="98" t="s">
        <v>79</v>
      </c>
      <c r="D29" s="97">
        <v>1</v>
      </c>
      <c r="E29" s="107">
        <f t="shared" ref="E29:E48" si="4">ROUND((D29*$K$8),0)</f>
        <v>41</v>
      </c>
      <c r="F29" s="96">
        <v>1</v>
      </c>
      <c r="G29" s="158">
        <f t="shared" ref="G29:G48" si="5">E29*F29</f>
        <v>41</v>
      </c>
      <c r="H29" s="159">
        <v>2</v>
      </c>
      <c r="I29" s="158">
        <f t="shared" ref="I29:I48" si="6">ROUND((G29*H29),0)</f>
        <v>82</v>
      </c>
      <c r="J29" s="160">
        <f>'12 Est Prof Wage Rate'!$G$35</f>
        <v>75</v>
      </c>
      <c r="K29" s="161">
        <f t="shared" ref="K29:K48" si="7">IF((J29*I29)="","",(J29*I29))</f>
        <v>6150</v>
      </c>
    </row>
    <row r="30" spans="1:11" x14ac:dyDescent="0.2">
      <c r="A30" s="98" t="s">
        <v>180</v>
      </c>
      <c r="B30" s="101" t="s">
        <v>181</v>
      </c>
      <c r="C30" s="98" t="s">
        <v>79</v>
      </c>
      <c r="D30" s="97">
        <v>0.75</v>
      </c>
      <c r="E30" s="107">
        <f t="shared" si="4"/>
        <v>31</v>
      </c>
      <c r="F30" s="96">
        <v>1</v>
      </c>
      <c r="G30" s="158">
        <f t="shared" si="5"/>
        <v>31</v>
      </c>
      <c r="H30" s="159">
        <v>8</v>
      </c>
      <c r="I30" s="158">
        <f t="shared" si="6"/>
        <v>248</v>
      </c>
      <c r="J30" s="160">
        <f>'12 Est Prof Wage Rate'!$G$35</f>
        <v>75</v>
      </c>
      <c r="K30" s="161">
        <f t="shared" si="7"/>
        <v>18600</v>
      </c>
    </row>
    <row r="31" spans="1:11" ht="25.5" x14ac:dyDescent="0.2">
      <c r="A31" s="98" t="s">
        <v>180</v>
      </c>
      <c r="B31" s="109" t="s">
        <v>182</v>
      </c>
      <c r="C31" s="98" t="s">
        <v>79</v>
      </c>
      <c r="D31" s="97">
        <v>0.2</v>
      </c>
      <c r="E31" s="107">
        <f t="shared" si="4"/>
        <v>8</v>
      </c>
      <c r="F31" s="96">
        <v>1</v>
      </c>
      <c r="G31" s="158">
        <f t="shared" si="5"/>
        <v>8</v>
      </c>
      <c r="H31" s="159">
        <v>6</v>
      </c>
      <c r="I31" s="158">
        <f t="shared" si="6"/>
        <v>48</v>
      </c>
      <c r="J31" s="160">
        <f>'12 Est Prof Wage Rate'!$G$35</f>
        <v>75</v>
      </c>
      <c r="K31" s="161">
        <f t="shared" si="7"/>
        <v>3600</v>
      </c>
    </row>
    <row r="32" spans="1:11" x14ac:dyDescent="0.2">
      <c r="A32" s="98" t="s">
        <v>183</v>
      </c>
      <c r="B32" s="101" t="s">
        <v>184</v>
      </c>
      <c r="C32" s="129" t="s">
        <v>79</v>
      </c>
      <c r="D32" s="97">
        <v>1</v>
      </c>
      <c r="E32" s="107">
        <f t="shared" si="4"/>
        <v>41</v>
      </c>
      <c r="F32" s="96">
        <v>1</v>
      </c>
      <c r="G32" s="158">
        <f t="shared" si="5"/>
        <v>41</v>
      </c>
      <c r="H32" s="159">
        <v>1</v>
      </c>
      <c r="I32" s="158">
        <f t="shared" si="6"/>
        <v>41</v>
      </c>
      <c r="J32" s="160">
        <f>'12 Est Prof Wage Rate'!$G$35</f>
        <v>75</v>
      </c>
      <c r="K32" s="161">
        <f t="shared" si="7"/>
        <v>3075</v>
      </c>
    </row>
    <row r="33" spans="1:11" x14ac:dyDescent="0.2">
      <c r="A33" s="98" t="s">
        <v>183</v>
      </c>
      <c r="B33" s="101" t="s">
        <v>185</v>
      </c>
      <c r="C33" s="129" t="s">
        <v>79</v>
      </c>
      <c r="D33" s="97">
        <v>1</v>
      </c>
      <c r="E33" s="107">
        <f t="shared" si="4"/>
        <v>41</v>
      </c>
      <c r="F33" s="96">
        <v>1</v>
      </c>
      <c r="G33" s="158">
        <f t="shared" si="5"/>
        <v>41</v>
      </c>
      <c r="H33" s="159">
        <v>8</v>
      </c>
      <c r="I33" s="158">
        <f t="shared" si="6"/>
        <v>328</v>
      </c>
      <c r="J33" s="160">
        <f>'12 Est Prof Wage Rate'!$G$35</f>
        <v>75</v>
      </c>
      <c r="K33" s="161">
        <f t="shared" si="7"/>
        <v>24600</v>
      </c>
    </row>
    <row r="34" spans="1:11" ht="25.5" x14ac:dyDescent="0.2">
      <c r="A34" s="188">
        <v>1780.7</v>
      </c>
      <c r="B34" s="109" t="s">
        <v>186</v>
      </c>
      <c r="C34" s="98" t="s">
        <v>79</v>
      </c>
      <c r="D34" s="97">
        <v>0.65</v>
      </c>
      <c r="E34" s="107">
        <f t="shared" si="4"/>
        <v>27</v>
      </c>
      <c r="F34" s="96">
        <v>1</v>
      </c>
      <c r="G34" s="158">
        <f t="shared" si="5"/>
        <v>27</v>
      </c>
      <c r="H34" s="159">
        <v>10</v>
      </c>
      <c r="I34" s="158">
        <f t="shared" si="6"/>
        <v>270</v>
      </c>
      <c r="J34" s="160">
        <f>'12 Est Prof Wage Rate'!$G$35</f>
        <v>75</v>
      </c>
      <c r="K34" s="161">
        <f t="shared" si="7"/>
        <v>20250</v>
      </c>
    </row>
    <row r="35" spans="1:11" ht="25.5" x14ac:dyDescent="0.2">
      <c r="A35" s="188">
        <v>1780.7</v>
      </c>
      <c r="B35" s="109" t="s">
        <v>187</v>
      </c>
      <c r="C35" s="98" t="s">
        <v>79</v>
      </c>
      <c r="D35" s="97">
        <v>0.05</v>
      </c>
      <c r="E35" s="107">
        <f t="shared" si="4"/>
        <v>2</v>
      </c>
      <c r="F35" s="96">
        <v>1</v>
      </c>
      <c r="G35" s="158">
        <f t="shared" si="5"/>
        <v>2</v>
      </c>
      <c r="H35" s="159">
        <v>10</v>
      </c>
      <c r="I35" s="158">
        <f t="shared" si="6"/>
        <v>20</v>
      </c>
      <c r="J35" s="160">
        <f>'12 Est Prof Wage Rate'!$G$35</f>
        <v>75</v>
      </c>
      <c r="K35" s="161">
        <f t="shared" si="7"/>
        <v>1500</v>
      </c>
    </row>
    <row r="36" spans="1:11" ht="25.5" x14ac:dyDescent="0.2">
      <c r="A36" s="188">
        <v>1780.7</v>
      </c>
      <c r="B36" s="109" t="s">
        <v>188</v>
      </c>
      <c r="C36" s="98" t="s">
        <v>79</v>
      </c>
      <c r="D36" s="97">
        <v>0</v>
      </c>
      <c r="E36" s="107">
        <f t="shared" si="4"/>
        <v>0</v>
      </c>
      <c r="F36" s="96">
        <v>1</v>
      </c>
      <c r="G36" s="158">
        <f t="shared" si="5"/>
        <v>0</v>
      </c>
      <c r="H36" s="159">
        <v>10</v>
      </c>
      <c r="I36" s="158">
        <f t="shared" si="6"/>
        <v>0</v>
      </c>
      <c r="J36" s="160">
        <f>'12 Est Prof Wage Rate'!$G$35</f>
        <v>75</v>
      </c>
      <c r="K36" s="161">
        <f t="shared" si="7"/>
        <v>0</v>
      </c>
    </row>
    <row r="37" spans="1:11" ht="25.5" x14ac:dyDescent="0.2">
      <c r="A37" s="188">
        <v>1780.7</v>
      </c>
      <c r="B37" s="109" t="s">
        <v>189</v>
      </c>
      <c r="C37" s="98" t="s">
        <v>79</v>
      </c>
      <c r="D37" s="97">
        <v>0.25</v>
      </c>
      <c r="E37" s="107">
        <f t="shared" si="4"/>
        <v>10</v>
      </c>
      <c r="F37" s="96">
        <v>1</v>
      </c>
      <c r="G37" s="158">
        <f t="shared" si="5"/>
        <v>10</v>
      </c>
      <c r="H37" s="159">
        <v>8</v>
      </c>
      <c r="I37" s="158">
        <f t="shared" si="6"/>
        <v>80</v>
      </c>
      <c r="J37" s="160">
        <f>'12 Est Prof Wage Rate'!$G$35</f>
        <v>75</v>
      </c>
      <c r="K37" s="161">
        <f t="shared" si="7"/>
        <v>6000</v>
      </c>
    </row>
    <row r="38" spans="1:11" ht="25.5" x14ac:dyDescent="0.2">
      <c r="A38" s="188">
        <v>1780.7</v>
      </c>
      <c r="B38" s="109" t="s">
        <v>190</v>
      </c>
      <c r="C38" s="98" t="s">
        <v>79</v>
      </c>
      <c r="D38" s="97">
        <v>0.05</v>
      </c>
      <c r="E38" s="107">
        <f t="shared" si="4"/>
        <v>2</v>
      </c>
      <c r="F38" s="96">
        <v>1</v>
      </c>
      <c r="G38" s="158">
        <f t="shared" si="5"/>
        <v>2</v>
      </c>
      <c r="H38" s="159">
        <v>4</v>
      </c>
      <c r="I38" s="158">
        <f t="shared" si="6"/>
        <v>8</v>
      </c>
      <c r="J38" s="160">
        <f>'12 Est Prof Wage Rate'!$G$35</f>
        <v>75</v>
      </c>
      <c r="K38" s="161">
        <f t="shared" si="7"/>
        <v>600</v>
      </c>
    </row>
    <row r="39" spans="1:11" x14ac:dyDescent="0.2">
      <c r="A39" s="98">
        <v>1780.74</v>
      </c>
      <c r="B39" s="101" t="s">
        <v>191</v>
      </c>
      <c r="C39" s="98" t="s">
        <v>79</v>
      </c>
      <c r="D39" s="97">
        <v>0.05</v>
      </c>
      <c r="E39" s="107">
        <f t="shared" si="4"/>
        <v>2</v>
      </c>
      <c r="F39" s="96">
        <v>1</v>
      </c>
      <c r="G39" s="158">
        <f t="shared" si="5"/>
        <v>2</v>
      </c>
      <c r="H39" s="159">
        <v>2</v>
      </c>
      <c r="I39" s="158">
        <f t="shared" si="6"/>
        <v>4</v>
      </c>
      <c r="J39" s="160">
        <f>'12 Est Prof Wage Rate'!$G$35</f>
        <v>75</v>
      </c>
      <c r="K39" s="161">
        <f t="shared" si="7"/>
        <v>300</v>
      </c>
    </row>
    <row r="40" spans="1:11" x14ac:dyDescent="0.2">
      <c r="A40" s="98" t="s">
        <v>272</v>
      </c>
      <c r="B40" s="101" t="s">
        <v>193</v>
      </c>
      <c r="C40" s="98" t="s">
        <v>79</v>
      </c>
      <c r="D40" s="97">
        <v>1</v>
      </c>
      <c r="E40" s="107">
        <f t="shared" si="4"/>
        <v>41</v>
      </c>
      <c r="F40" s="96">
        <v>1</v>
      </c>
      <c r="G40" s="158">
        <f t="shared" si="5"/>
        <v>41</v>
      </c>
      <c r="H40" s="159">
        <v>4</v>
      </c>
      <c r="I40" s="158">
        <f t="shared" si="6"/>
        <v>164</v>
      </c>
      <c r="J40" s="160">
        <f>'12 Est Prof Wage Rate'!$G$35</f>
        <v>75</v>
      </c>
      <c r="K40" s="161">
        <f t="shared" si="7"/>
        <v>12300</v>
      </c>
    </row>
    <row r="41" spans="1:11" x14ac:dyDescent="0.2">
      <c r="A41" s="98" t="s">
        <v>194</v>
      </c>
      <c r="B41" s="101" t="s">
        <v>195</v>
      </c>
      <c r="C41" s="98" t="s">
        <v>79</v>
      </c>
      <c r="D41" s="97">
        <v>1</v>
      </c>
      <c r="E41" s="107">
        <f t="shared" si="4"/>
        <v>41</v>
      </c>
      <c r="F41" s="96">
        <v>12</v>
      </c>
      <c r="G41" s="158">
        <f t="shared" si="5"/>
        <v>492</v>
      </c>
      <c r="H41" s="159">
        <v>2</v>
      </c>
      <c r="I41" s="158">
        <f t="shared" si="6"/>
        <v>984</v>
      </c>
      <c r="J41" s="160">
        <f>'12 Est Prof Wage Rate'!$G$35</f>
        <v>75</v>
      </c>
      <c r="K41" s="161">
        <f t="shared" si="7"/>
        <v>73800</v>
      </c>
    </row>
    <row r="42" spans="1:11" x14ac:dyDescent="0.2">
      <c r="A42" s="98" t="s">
        <v>196</v>
      </c>
      <c r="B42" s="101" t="s">
        <v>197</v>
      </c>
      <c r="C42" s="98" t="s">
        <v>79</v>
      </c>
      <c r="D42" s="97">
        <v>1</v>
      </c>
      <c r="E42" s="107">
        <f t="shared" si="4"/>
        <v>41</v>
      </c>
      <c r="F42" s="96">
        <v>1</v>
      </c>
      <c r="G42" s="158">
        <f t="shared" si="5"/>
        <v>41</v>
      </c>
      <c r="H42" s="159">
        <v>1</v>
      </c>
      <c r="I42" s="158">
        <f t="shared" si="6"/>
        <v>41</v>
      </c>
      <c r="J42" s="160">
        <f>'12 Est Prof Wage Rate'!$G$35</f>
        <v>75</v>
      </c>
      <c r="K42" s="161">
        <f t="shared" si="7"/>
        <v>3075</v>
      </c>
    </row>
    <row r="43" spans="1:11" x14ac:dyDescent="0.2">
      <c r="A43" s="98" t="s">
        <v>198</v>
      </c>
      <c r="B43" s="101" t="s">
        <v>199</v>
      </c>
      <c r="C43" s="129" t="s">
        <v>79</v>
      </c>
      <c r="D43" s="97">
        <v>1</v>
      </c>
      <c r="E43" s="107">
        <f t="shared" si="4"/>
        <v>41</v>
      </c>
      <c r="F43" s="96">
        <v>12</v>
      </c>
      <c r="G43" s="158">
        <f t="shared" si="5"/>
        <v>492</v>
      </c>
      <c r="H43" s="159">
        <v>0.5</v>
      </c>
      <c r="I43" s="158">
        <f t="shared" si="6"/>
        <v>246</v>
      </c>
      <c r="J43" s="160">
        <f>'12 Est Prof Wage Rate'!$G$35</f>
        <v>75</v>
      </c>
      <c r="K43" s="161">
        <f t="shared" si="7"/>
        <v>18450</v>
      </c>
    </row>
    <row r="44" spans="1:11" ht="25.5" x14ac:dyDescent="0.2">
      <c r="A44" s="129"/>
      <c r="B44" s="109" t="s">
        <v>203</v>
      </c>
      <c r="C44" s="98" t="s">
        <v>79</v>
      </c>
      <c r="D44" s="97">
        <v>1</v>
      </c>
      <c r="E44" s="107">
        <f t="shared" si="4"/>
        <v>41</v>
      </c>
      <c r="F44" s="96">
        <v>1</v>
      </c>
      <c r="G44" s="158">
        <f t="shared" si="5"/>
        <v>41</v>
      </c>
      <c r="H44" s="159">
        <v>1</v>
      </c>
      <c r="I44" s="158">
        <f t="shared" si="6"/>
        <v>41</v>
      </c>
      <c r="J44" s="160">
        <f>'12 Est Prof Wage Rate'!$G$35</f>
        <v>75</v>
      </c>
      <c r="K44" s="161">
        <f t="shared" si="7"/>
        <v>3075</v>
      </c>
    </row>
    <row r="45" spans="1:11" x14ac:dyDescent="0.2">
      <c r="A45" s="98"/>
      <c r="B45" s="101" t="s">
        <v>204</v>
      </c>
      <c r="C45" s="129" t="s">
        <v>79</v>
      </c>
      <c r="D45" s="97">
        <v>0.5</v>
      </c>
      <c r="E45" s="107">
        <f t="shared" si="4"/>
        <v>21</v>
      </c>
      <c r="F45" s="96">
        <v>1</v>
      </c>
      <c r="G45" s="158">
        <f t="shared" si="5"/>
        <v>21</v>
      </c>
      <c r="H45" s="159">
        <v>3</v>
      </c>
      <c r="I45" s="158">
        <f t="shared" si="6"/>
        <v>63</v>
      </c>
      <c r="J45" s="160">
        <f>'12 Est Prof Wage Rate'!$G$35</f>
        <v>75</v>
      </c>
      <c r="K45" s="161">
        <f t="shared" si="7"/>
        <v>4725</v>
      </c>
    </row>
    <row r="46" spans="1:11" ht="25.5" x14ac:dyDescent="0.2">
      <c r="A46" s="98"/>
      <c r="B46" s="109" t="s">
        <v>205</v>
      </c>
      <c r="C46" s="129" t="s">
        <v>79</v>
      </c>
      <c r="D46" s="97">
        <v>1</v>
      </c>
      <c r="E46" s="107">
        <f t="shared" si="4"/>
        <v>41</v>
      </c>
      <c r="F46" s="96">
        <v>1</v>
      </c>
      <c r="G46" s="158">
        <f t="shared" si="5"/>
        <v>41</v>
      </c>
      <c r="H46" s="159">
        <v>0.5</v>
      </c>
      <c r="I46" s="158">
        <f t="shared" si="6"/>
        <v>21</v>
      </c>
      <c r="J46" s="160">
        <f>'12 Est Prof Wage Rate'!$G$35</f>
        <v>75</v>
      </c>
      <c r="K46" s="161">
        <f t="shared" si="7"/>
        <v>1575</v>
      </c>
    </row>
    <row r="47" spans="1:11" x14ac:dyDescent="0.2">
      <c r="A47" s="98"/>
      <c r="B47" s="101" t="s">
        <v>206</v>
      </c>
      <c r="C47" s="129" t="s">
        <v>79</v>
      </c>
      <c r="D47" s="97">
        <v>1</v>
      </c>
      <c r="E47" s="107">
        <f t="shared" si="4"/>
        <v>41</v>
      </c>
      <c r="F47" s="96">
        <v>1</v>
      </c>
      <c r="G47" s="158">
        <f t="shared" si="5"/>
        <v>41</v>
      </c>
      <c r="H47" s="159">
        <v>0.5</v>
      </c>
      <c r="I47" s="158">
        <f t="shared" si="6"/>
        <v>21</v>
      </c>
      <c r="J47" s="160">
        <f>'12 Est Prof Wage Rate'!$G$35</f>
        <v>75</v>
      </c>
      <c r="K47" s="161">
        <f t="shared" si="7"/>
        <v>1575</v>
      </c>
    </row>
    <row r="48" spans="1:11" x14ac:dyDescent="0.2">
      <c r="A48" s="98"/>
      <c r="B48" s="101" t="s">
        <v>207</v>
      </c>
      <c r="C48" s="129" t="s">
        <v>79</v>
      </c>
      <c r="D48" s="97">
        <v>1</v>
      </c>
      <c r="E48" s="107">
        <f t="shared" si="4"/>
        <v>41</v>
      </c>
      <c r="F48" s="96">
        <v>1</v>
      </c>
      <c r="G48" s="158">
        <f t="shared" si="5"/>
        <v>41</v>
      </c>
      <c r="H48" s="159">
        <v>4</v>
      </c>
      <c r="I48" s="158">
        <f t="shared" si="6"/>
        <v>164</v>
      </c>
      <c r="J48" s="160">
        <f>'12 Est Prof Wage Rate'!$G$35</f>
        <v>75</v>
      </c>
      <c r="K48" s="161">
        <f t="shared" si="7"/>
        <v>12300</v>
      </c>
    </row>
    <row r="49" spans="1:11" x14ac:dyDescent="0.2">
      <c r="A49" s="110" t="s">
        <v>208</v>
      </c>
      <c r="B49" s="111"/>
      <c r="C49" s="112"/>
      <c r="D49" s="113"/>
      <c r="E49" s="114"/>
      <c r="F49" s="114"/>
      <c r="G49" s="115"/>
      <c r="H49" s="116"/>
      <c r="I49" s="117"/>
      <c r="J49" s="118"/>
      <c r="K49" s="119"/>
    </row>
    <row r="50" spans="1:11" x14ac:dyDescent="0.2">
      <c r="A50" s="98" t="s">
        <v>209</v>
      </c>
      <c r="B50" s="101" t="s">
        <v>210</v>
      </c>
      <c r="C50" s="98" t="s">
        <v>79</v>
      </c>
      <c r="D50" s="97">
        <v>1</v>
      </c>
      <c r="E50" s="107">
        <f>ROUND((D50*$K$8),0)</f>
        <v>41</v>
      </c>
      <c r="F50" s="96">
        <v>1</v>
      </c>
      <c r="G50" s="158">
        <f t="shared" ref="G50" si="8">E50*F50</f>
        <v>41</v>
      </c>
      <c r="H50" s="159">
        <v>1</v>
      </c>
      <c r="I50" s="158">
        <f>ROUND((G50*H50),0)</f>
        <v>41</v>
      </c>
      <c r="J50" s="160">
        <f>'12 Est Prof Wage Rate'!$G$35</f>
        <v>75</v>
      </c>
      <c r="K50" s="161">
        <f t="shared" ref="K50" si="9">IF((J50*I50)="","",(J50*I50))</f>
        <v>3075</v>
      </c>
    </row>
  </sheetData>
  <printOptions horizontalCentered="1"/>
  <pageMargins left="0.25" right="0.25" top="0.25" bottom="0.25" header="0.5" footer="0.5"/>
  <pageSetup scale="80" fitToHeight="20" orientation="landscape" horizontalDpi="4294967292" verticalDpi="300" r:id="rId1"/>
  <headerFooter alignWithMargins="0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B853AA-0129-4D64-B6C0-C84EC7B3219C}">
  <sheetPr>
    <tabColor theme="7" tint="0.59999389629810485"/>
    <pageSetUpPr fitToPage="1"/>
  </sheetPr>
  <dimension ref="A1:K30"/>
  <sheetViews>
    <sheetView zoomScaleNormal="100" workbookViewId="0">
      <pane ySplit="12" topLeftCell="A13" activePane="bottomLeft" state="frozen"/>
      <selection pane="bottomLeft" activeCell="L13" sqref="L13"/>
    </sheetView>
  </sheetViews>
  <sheetFormatPr defaultColWidth="9.42578125" defaultRowHeight="12.75" x14ac:dyDescent="0.2"/>
  <cols>
    <col min="1" max="1" width="12.5703125" style="7" customWidth="1"/>
    <col min="2" max="2" width="45.42578125" style="11" customWidth="1"/>
    <col min="3" max="3" width="11.42578125" style="9" customWidth="1"/>
    <col min="4" max="4" width="12.28515625" style="16" customWidth="1"/>
    <col min="5" max="5" width="12.28515625" style="18" customWidth="1"/>
    <col min="6" max="6" width="11.42578125" style="7" customWidth="1"/>
    <col min="7" max="7" width="12.5703125" style="8" customWidth="1"/>
    <col min="8" max="8" width="16.7109375" style="7" bestFit="1" customWidth="1"/>
    <col min="9" max="9" width="12.42578125" style="22" customWidth="1"/>
    <col min="10" max="10" width="9.42578125" style="27"/>
    <col min="11" max="11" width="11.42578125" style="187" bestFit="1" customWidth="1"/>
    <col min="12" max="16384" width="9.42578125" style="1"/>
  </cols>
  <sheetData>
    <row r="1" spans="1:11" x14ac:dyDescent="0.2">
      <c r="A1" s="2" t="str">
        <f>'12 BH Collection WWLG'!A1</f>
        <v>RURAL UTILITIES SERVICE</v>
      </c>
      <c r="B1" s="3"/>
      <c r="C1" s="3"/>
      <c r="D1" s="14"/>
      <c r="E1" s="3"/>
      <c r="F1" s="3"/>
      <c r="G1" s="5"/>
      <c r="H1" s="3"/>
      <c r="I1" s="21"/>
      <c r="J1" s="40"/>
      <c r="K1" s="3"/>
    </row>
    <row r="2" spans="1:11" x14ac:dyDescent="0.2">
      <c r="A2" s="2" t="str">
        <f>'12 BH Collection WWLG'!A2</f>
        <v>WATER AND WASTE LOAN AND GRANT PROGRAM</v>
      </c>
      <c r="B2" s="3"/>
      <c r="C2" s="2"/>
      <c r="D2" s="15"/>
      <c r="E2" s="3"/>
      <c r="F2" s="3"/>
      <c r="G2" s="5"/>
      <c r="H2" s="3"/>
      <c r="I2" s="21"/>
      <c r="J2" s="40"/>
      <c r="K2" s="2"/>
    </row>
    <row r="3" spans="1:11" x14ac:dyDescent="0.2">
      <c r="A3" s="2" t="str">
        <f>'12 BH Collection ECWAG'!A3</f>
        <v>EMERGENCY COMMUNITY WATER ASSISTANCE GRANTS (ECWAG)</v>
      </c>
      <c r="B3" s="3"/>
      <c r="C3" s="2"/>
      <c r="D3" s="15"/>
      <c r="E3" s="3"/>
      <c r="F3" s="3"/>
      <c r="G3" s="5"/>
      <c r="H3" s="3"/>
      <c r="I3" s="21"/>
      <c r="J3" s="40"/>
      <c r="K3" s="2"/>
    </row>
    <row r="4" spans="1:11" x14ac:dyDescent="0.2">
      <c r="A4" s="2" t="str">
        <f>'12 BH Collection WWLG'!A3</f>
        <v>INFORMATION COLLECTION BURDEN HOURS</v>
      </c>
      <c r="B4" s="3"/>
      <c r="C4" s="2"/>
      <c r="D4" s="15"/>
      <c r="E4" s="3"/>
      <c r="F4" s="3"/>
      <c r="G4" s="5"/>
      <c r="H4" s="3"/>
      <c r="I4" s="21"/>
      <c r="J4" s="40"/>
      <c r="K4" s="6"/>
    </row>
    <row r="5" spans="1:11" x14ac:dyDescent="0.2">
      <c r="A5" s="2" t="str">
        <f>'12 BH Collection WWLG'!A4</f>
        <v>OMB # 0572 - 0121</v>
      </c>
      <c r="B5" s="3"/>
      <c r="C5" s="2"/>
      <c r="D5" s="15"/>
      <c r="E5" s="3"/>
      <c r="F5" s="3"/>
      <c r="G5" s="5"/>
      <c r="H5" s="3"/>
      <c r="I5" s="21"/>
      <c r="J5" s="40"/>
      <c r="K5" s="6"/>
    </row>
    <row r="6" spans="1:11" x14ac:dyDescent="0.2">
      <c r="A6" s="4">
        <f>'12 BH Collection WWLG'!A5</f>
        <v>45614</v>
      </c>
      <c r="B6" s="3"/>
      <c r="C6" s="2"/>
      <c r="D6" s="15"/>
      <c r="E6" s="3"/>
      <c r="F6" s="3"/>
      <c r="G6" s="5"/>
      <c r="H6" s="3"/>
      <c r="I6" s="21"/>
      <c r="J6" s="40"/>
      <c r="K6" s="6"/>
    </row>
    <row r="7" spans="1:11" x14ac:dyDescent="0.2">
      <c r="A7" s="4"/>
      <c r="B7" s="3"/>
      <c r="C7" s="2"/>
      <c r="D7" s="15"/>
      <c r="E7" s="3"/>
      <c r="F7" s="3"/>
      <c r="G7" s="5"/>
      <c r="H7" s="3"/>
      <c r="I7" s="21"/>
      <c r="J7" s="40"/>
      <c r="K7" s="6"/>
    </row>
    <row r="8" spans="1:11" x14ac:dyDescent="0.2">
      <c r="A8" s="26" t="s">
        <v>18</v>
      </c>
      <c r="B8" s="3"/>
      <c r="C8" s="173">
        <f>'12 BH Collection ECWAG'!C8</f>
        <v>41</v>
      </c>
      <c r="D8" s="26"/>
      <c r="E8" s="3"/>
      <c r="F8" s="39"/>
      <c r="G8" s="1"/>
      <c r="H8" s="42"/>
      <c r="I8" s="100"/>
      <c r="J8" s="192" t="s">
        <v>19</v>
      </c>
      <c r="K8" s="193">
        <f>'12 BH Collection ECWAG'!K8</f>
        <v>41</v>
      </c>
    </row>
    <row r="9" spans="1:11" x14ac:dyDescent="0.2">
      <c r="A9" s="26" t="s">
        <v>50</v>
      </c>
      <c r="B9" s="3"/>
      <c r="C9" s="102">
        <f>I10/G10</f>
        <v>0.68701799485861181</v>
      </c>
      <c r="D9" s="26"/>
      <c r="E9" s="3"/>
      <c r="F9" s="42"/>
      <c r="G9" s="1"/>
      <c r="H9" s="42"/>
      <c r="I9" s="100"/>
      <c r="J9" s="42" t="s">
        <v>51</v>
      </c>
      <c r="K9" s="105">
        <f>G10/C8</f>
        <v>37.951219512195124</v>
      </c>
    </row>
    <row r="10" spans="1:11" x14ac:dyDescent="0.2">
      <c r="A10" s="26" t="s">
        <v>52</v>
      </c>
      <c r="B10" s="3"/>
      <c r="C10" s="2"/>
      <c r="D10" s="15"/>
      <c r="E10" s="3"/>
      <c r="F10" s="42" t="s">
        <v>53</v>
      </c>
      <c r="G10" s="104">
        <f>SUM(G14:G30)</f>
        <v>1556</v>
      </c>
      <c r="H10" s="42"/>
      <c r="I10" s="104">
        <f>SUM(I14:I30)</f>
        <v>1069</v>
      </c>
      <c r="J10" s="41"/>
      <c r="K10" s="103">
        <f>SUM(K14:K30)</f>
        <v>80175</v>
      </c>
    </row>
    <row r="11" spans="1:11" x14ac:dyDescent="0.2">
      <c r="A11" s="151" t="s">
        <v>54</v>
      </c>
      <c r="B11" s="152" t="s">
        <v>55</v>
      </c>
      <c r="C11" s="152" t="s">
        <v>56</v>
      </c>
      <c r="D11" s="152" t="s">
        <v>57</v>
      </c>
      <c r="E11" s="153" t="s">
        <v>58</v>
      </c>
      <c r="F11" s="154" t="s">
        <v>59</v>
      </c>
      <c r="G11" s="153" t="s">
        <v>60</v>
      </c>
      <c r="H11" s="155" t="s">
        <v>61</v>
      </c>
      <c r="I11" s="156" t="s">
        <v>62</v>
      </c>
      <c r="J11" s="157" t="s">
        <v>63</v>
      </c>
      <c r="K11" s="157" t="s">
        <v>64</v>
      </c>
    </row>
    <row r="12" spans="1:11" ht="51" x14ac:dyDescent="0.2">
      <c r="A12" s="151" t="s">
        <v>65</v>
      </c>
      <c r="B12" s="152" t="s">
        <v>66</v>
      </c>
      <c r="C12" s="152" t="s">
        <v>67</v>
      </c>
      <c r="D12" s="162" t="s">
        <v>68</v>
      </c>
      <c r="E12" s="153" t="s">
        <v>69</v>
      </c>
      <c r="F12" s="152" t="s">
        <v>70</v>
      </c>
      <c r="G12" s="163" t="s">
        <v>71</v>
      </c>
      <c r="H12" s="152" t="s">
        <v>72</v>
      </c>
      <c r="I12" s="164" t="s">
        <v>73</v>
      </c>
      <c r="J12" s="156" t="s">
        <v>74</v>
      </c>
      <c r="K12" s="217" t="s">
        <v>75</v>
      </c>
    </row>
    <row r="13" spans="1:11" x14ac:dyDescent="0.2">
      <c r="A13" s="110" t="s">
        <v>76</v>
      </c>
      <c r="B13" s="111"/>
      <c r="C13" s="112"/>
      <c r="D13" s="113"/>
      <c r="E13" s="114"/>
      <c r="F13" s="114"/>
      <c r="G13" s="115"/>
      <c r="H13" s="116"/>
      <c r="I13" s="117"/>
      <c r="J13" s="118"/>
      <c r="K13" s="119"/>
    </row>
    <row r="14" spans="1:11" x14ac:dyDescent="0.2">
      <c r="A14" s="110" t="s">
        <v>231</v>
      </c>
      <c r="B14" s="111"/>
      <c r="C14" s="112"/>
      <c r="D14" s="113"/>
      <c r="E14" s="114"/>
      <c r="F14" s="114"/>
      <c r="G14" s="115"/>
      <c r="H14" s="116"/>
      <c r="I14" s="117"/>
      <c r="J14" s="118"/>
      <c r="K14" s="119"/>
    </row>
    <row r="15" spans="1:11" ht="51" x14ac:dyDescent="0.2">
      <c r="A15" s="98" t="s">
        <v>232</v>
      </c>
      <c r="B15" s="101" t="s">
        <v>233</v>
      </c>
      <c r="C15" s="129" t="s">
        <v>341</v>
      </c>
      <c r="D15" s="97">
        <v>1</v>
      </c>
      <c r="E15" s="158">
        <f>ROUND((D15*$K$8),0)</f>
        <v>41</v>
      </c>
      <c r="F15" s="98">
        <v>1</v>
      </c>
      <c r="G15" s="158">
        <f>E15*F15</f>
        <v>41</v>
      </c>
      <c r="H15" s="159">
        <v>1</v>
      </c>
      <c r="I15" s="158">
        <f>ROUND((G15*H15),0)</f>
        <v>41</v>
      </c>
      <c r="J15" s="160">
        <f>'12 Est Prof Wage Rate'!$G$35</f>
        <v>75</v>
      </c>
      <c r="K15" s="161">
        <f>IF((J15*I15)="","",(J15*I15))</f>
        <v>3075</v>
      </c>
    </row>
    <row r="16" spans="1:11" ht="63.75" x14ac:dyDescent="0.2">
      <c r="A16" s="98" t="s">
        <v>234</v>
      </c>
      <c r="B16" s="101" t="s">
        <v>235</v>
      </c>
      <c r="C16" s="129" t="s">
        <v>342</v>
      </c>
      <c r="D16" s="97">
        <v>1</v>
      </c>
      <c r="E16" s="158">
        <f t="shared" ref="E16:E30" si="0">ROUND((D16*$K$8),0)</f>
        <v>41</v>
      </c>
      <c r="F16" s="98">
        <v>1</v>
      </c>
      <c r="G16" s="158">
        <f>E16*F16</f>
        <v>41</v>
      </c>
      <c r="H16" s="159">
        <v>1</v>
      </c>
      <c r="I16" s="158">
        <f t="shared" ref="I16:I30" si="1">ROUND((G16*H16),0)</f>
        <v>41</v>
      </c>
      <c r="J16" s="160">
        <f>'12 Est Prof Wage Rate'!$G$35</f>
        <v>75</v>
      </c>
      <c r="K16" s="161">
        <f>IF((J16*I16)="","",(J16*I16))</f>
        <v>3075</v>
      </c>
    </row>
    <row r="17" spans="1:11" ht="38.25" x14ac:dyDescent="0.2">
      <c r="A17" s="98" t="s">
        <v>236</v>
      </c>
      <c r="B17" s="101" t="s">
        <v>237</v>
      </c>
      <c r="C17" s="129" t="s">
        <v>238</v>
      </c>
      <c r="D17" s="97">
        <v>1</v>
      </c>
      <c r="E17" s="107">
        <f t="shared" si="0"/>
        <v>41</v>
      </c>
      <c r="F17" s="96">
        <v>1</v>
      </c>
      <c r="G17" s="158">
        <f t="shared" ref="G17" si="2">E17*F17</f>
        <v>41</v>
      </c>
      <c r="H17" s="159">
        <v>0.25</v>
      </c>
      <c r="I17" s="158">
        <f t="shared" si="1"/>
        <v>10</v>
      </c>
      <c r="J17" s="160">
        <f>'12 Est Prof Wage Rate'!$G$35</f>
        <v>75</v>
      </c>
      <c r="K17" s="161">
        <f t="shared" ref="K17" si="3">IF((J17*I17)="","",(J17*I17))</f>
        <v>750</v>
      </c>
    </row>
    <row r="18" spans="1:11" ht="51" x14ac:dyDescent="0.2">
      <c r="A18" s="98" t="s">
        <v>239</v>
      </c>
      <c r="B18" s="101" t="s">
        <v>240</v>
      </c>
      <c r="C18" s="129" t="s">
        <v>343</v>
      </c>
      <c r="D18" s="97">
        <v>1</v>
      </c>
      <c r="E18" s="158">
        <f t="shared" si="0"/>
        <v>41</v>
      </c>
      <c r="F18" s="98">
        <v>1</v>
      </c>
      <c r="G18" s="158">
        <f>E18*F18</f>
        <v>41</v>
      </c>
      <c r="H18" s="159">
        <v>8</v>
      </c>
      <c r="I18" s="158">
        <f t="shared" si="1"/>
        <v>328</v>
      </c>
      <c r="J18" s="160">
        <f>'12 Est Prof Wage Rate'!$G$35</f>
        <v>75</v>
      </c>
      <c r="K18" s="161">
        <f>IF((J18*I18)="","",(J18*I18))</f>
        <v>24600</v>
      </c>
    </row>
    <row r="19" spans="1:11" ht="25.5" x14ac:dyDescent="0.2">
      <c r="A19" s="98" t="s">
        <v>241</v>
      </c>
      <c r="B19" s="101" t="s">
        <v>242</v>
      </c>
      <c r="C19" s="129" t="s">
        <v>243</v>
      </c>
      <c r="D19" s="97">
        <v>1</v>
      </c>
      <c r="E19" s="158">
        <f t="shared" si="0"/>
        <v>41</v>
      </c>
      <c r="F19" s="98">
        <v>1</v>
      </c>
      <c r="G19" s="158">
        <f>E19*F19</f>
        <v>41</v>
      </c>
      <c r="H19" s="159">
        <v>1</v>
      </c>
      <c r="I19" s="158">
        <f t="shared" si="1"/>
        <v>41</v>
      </c>
      <c r="J19" s="160">
        <f>'12 Est Prof Wage Rate'!$G$35</f>
        <v>75</v>
      </c>
      <c r="K19" s="161">
        <f>IF((J19*I19)="","",(J19*I19))</f>
        <v>3075</v>
      </c>
    </row>
    <row r="20" spans="1:11" ht="38.25" x14ac:dyDescent="0.2">
      <c r="A20" s="98" t="s">
        <v>244</v>
      </c>
      <c r="B20" s="101" t="s">
        <v>245</v>
      </c>
      <c r="C20" s="129" t="s">
        <v>246</v>
      </c>
      <c r="D20" s="97">
        <v>1</v>
      </c>
      <c r="E20" s="158">
        <f t="shared" si="0"/>
        <v>41</v>
      </c>
      <c r="F20" s="98">
        <v>1</v>
      </c>
      <c r="G20" s="158">
        <f t="shared" ref="G20:G23" si="4">E20*F20</f>
        <v>41</v>
      </c>
      <c r="H20" s="159">
        <v>1.5</v>
      </c>
      <c r="I20" s="158">
        <f t="shared" si="1"/>
        <v>62</v>
      </c>
      <c r="J20" s="160">
        <f>'12 Est Prof Wage Rate'!$G$35</f>
        <v>75</v>
      </c>
      <c r="K20" s="161">
        <f t="shared" ref="K20:K23" si="5">IF((J20*I20)="","",(J20*I20))</f>
        <v>4650</v>
      </c>
    </row>
    <row r="21" spans="1:11" ht="38.25" x14ac:dyDescent="0.2">
      <c r="A21" s="98" t="s">
        <v>244</v>
      </c>
      <c r="B21" s="101" t="s">
        <v>247</v>
      </c>
      <c r="C21" s="129" t="s">
        <v>344</v>
      </c>
      <c r="D21" s="97">
        <v>1</v>
      </c>
      <c r="E21" s="158">
        <f t="shared" si="0"/>
        <v>41</v>
      </c>
      <c r="F21" s="98">
        <v>1</v>
      </c>
      <c r="G21" s="158">
        <f t="shared" si="4"/>
        <v>41</v>
      </c>
      <c r="H21" s="159">
        <f>20/60</f>
        <v>0.33333333333333331</v>
      </c>
      <c r="I21" s="158">
        <f t="shared" si="1"/>
        <v>14</v>
      </c>
      <c r="J21" s="160">
        <f>'12 Est Prof Wage Rate'!$G$35</f>
        <v>75</v>
      </c>
      <c r="K21" s="161">
        <f t="shared" si="5"/>
        <v>1050</v>
      </c>
    </row>
    <row r="22" spans="1:11" ht="51" x14ac:dyDescent="0.2">
      <c r="A22" s="98" t="s">
        <v>248</v>
      </c>
      <c r="B22" s="101" t="s">
        <v>249</v>
      </c>
      <c r="C22" s="129" t="s">
        <v>345</v>
      </c>
      <c r="D22" s="97">
        <v>1</v>
      </c>
      <c r="E22" s="158">
        <f t="shared" si="0"/>
        <v>41</v>
      </c>
      <c r="F22" s="98">
        <v>1</v>
      </c>
      <c r="G22" s="158">
        <f t="shared" si="4"/>
        <v>41</v>
      </c>
      <c r="H22" s="159">
        <v>2.5</v>
      </c>
      <c r="I22" s="158">
        <f t="shared" si="1"/>
        <v>103</v>
      </c>
      <c r="J22" s="160">
        <f>'12 Est Prof Wage Rate'!$G$35</f>
        <v>75</v>
      </c>
      <c r="K22" s="161">
        <f t="shared" si="5"/>
        <v>7725</v>
      </c>
    </row>
    <row r="23" spans="1:11" ht="25.5" x14ac:dyDescent="0.2">
      <c r="A23" s="98" t="s">
        <v>250</v>
      </c>
      <c r="B23" s="101" t="s">
        <v>251</v>
      </c>
      <c r="C23" s="129" t="s">
        <v>252</v>
      </c>
      <c r="D23" s="97">
        <v>0.1</v>
      </c>
      <c r="E23" s="158">
        <f t="shared" si="0"/>
        <v>4</v>
      </c>
      <c r="F23" s="98">
        <v>1</v>
      </c>
      <c r="G23" s="158">
        <f t="shared" si="4"/>
        <v>4</v>
      </c>
      <c r="H23" s="159">
        <v>1</v>
      </c>
      <c r="I23" s="158">
        <f t="shared" si="1"/>
        <v>4</v>
      </c>
      <c r="J23" s="160">
        <f>'12 Est Prof Wage Rate'!$G$35</f>
        <v>75</v>
      </c>
      <c r="K23" s="161">
        <f t="shared" si="5"/>
        <v>300</v>
      </c>
    </row>
    <row r="24" spans="1:11" x14ac:dyDescent="0.2">
      <c r="A24" s="110" t="s">
        <v>178</v>
      </c>
      <c r="B24" s="111"/>
      <c r="C24" s="112"/>
      <c r="D24" s="113"/>
      <c r="E24" s="114"/>
      <c r="F24" s="114"/>
      <c r="G24" s="115"/>
      <c r="H24" s="116"/>
      <c r="I24" s="117"/>
      <c r="J24" s="118"/>
      <c r="K24" s="119"/>
    </row>
    <row r="25" spans="1:11" ht="25.5" x14ac:dyDescent="0.2">
      <c r="A25" s="98" t="s">
        <v>180</v>
      </c>
      <c r="B25" s="101" t="s">
        <v>253</v>
      </c>
      <c r="C25" s="129" t="s">
        <v>254</v>
      </c>
      <c r="D25" s="97">
        <v>1</v>
      </c>
      <c r="E25" s="158">
        <f t="shared" si="0"/>
        <v>41</v>
      </c>
      <c r="F25" s="98">
        <v>1</v>
      </c>
      <c r="G25" s="158">
        <f t="shared" ref="G25:G30" si="6">E25*F25</f>
        <v>41</v>
      </c>
      <c r="H25" s="159">
        <f>10/60</f>
        <v>0.16666666666666666</v>
      </c>
      <c r="I25" s="158">
        <f t="shared" si="1"/>
        <v>7</v>
      </c>
      <c r="J25" s="160">
        <f>'12 Est Prof Wage Rate'!$G$35</f>
        <v>75</v>
      </c>
      <c r="K25" s="161">
        <f t="shared" ref="K25:K30" si="7">IF((J25*I25)="","",(J25*I25))</f>
        <v>525</v>
      </c>
    </row>
    <row r="26" spans="1:11" ht="25.5" x14ac:dyDescent="0.2">
      <c r="A26" s="98">
        <v>1780.75</v>
      </c>
      <c r="B26" s="101" t="s">
        <v>349</v>
      </c>
      <c r="C26" s="129" t="s">
        <v>255</v>
      </c>
      <c r="D26" s="97">
        <v>1</v>
      </c>
      <c r="E26" s="158">
        <f t="shared" si="0"/>
        <v>41</v>
      </c>
      <c r="F26" s="98">
        <v>1</v>
      </c>
      <c r="G26" s="158">
        <f t="shared" si="6"/>
        <v>41</v>
      </c>
      <c r="H26" s="159">
        <v>0.25</v>
      </c>
      <c r="I26" s="158">
        <f t="shared" si="1"/>
        <v>10</v>
      </c>
      <c r="J26" s="160">
        <f>'12 Est Prof Wage Rate'!$G$35</f>
        <v>75</v>
      </c>
      <c r="K26" s="161">
        <f t="shared" si="7"/>
        <v>750</v>
      </c>
    </row>
    <row r="27" spans="1:11" ht="25.5" x14ac:dyDescent="0.2">
      <c r="A27" s="98">
        <v>1780.75</v>
      </c>
      <c r="B27" s="101" t="s">
        <v>256</v>
      </c>
      <c r="C27" s="129" t="s">
        <v>346</v>
      </c>
      <c r="D27" s="97">
        <v>1</v>
      </c>
      <c r="E27" s="158">
        <f t="shared" si="0"/>
        <v>41</v>
      </c>
      <c r="F27" s="98">
        <v>1</v>
      </c>
      <c r="G27" s="158">
        <f t="shared" si="6"/>
        <v>41</v>
      </c>
      <c r="H27" s="159">
        <v>0.25</v>
      </c>
      <c r="I27" s="158">
        <f t="shared" si="1"/>
        <v>10</v>
      </c>
      <c r="J27" s="160">
        <f>'12 Est Prof Wage Rate'!$G$35</f>
        <v>75</v>
      </c>
      <c r="K27" s="161">
        <f t="shared" si="7"/>
        <v>750</v>
      </c>
    </row>
    <row r="28" spans="1:11" ht="38.25" x14ac:dyDescent="0.2">
      <c r="A28" s="98" t="s">
        <v>257</v>
      </c>
      <c r="B28" s="101" t="s">
        <v>258</v>
      </c>
      <c r="C28" s="129" t="s">
        <v>347</v>
      </c>
      <c r="D28" s="97">
        <v>1</v>
      </c>
      <c r="E28" s="158">
        <f t="shared" si="0"/>
        <v>41</v>
      </c>
      <c r="F28" s="98">
        <v>12</v>
      </c>
      <c r="G28" s="158">
        <f t="shared" si="6"/>
        <v>492</v>
      </c>
      <c r="H28" s="159">
        <v>0.5</v>
      </c>
      <c r="I28" s="158">
        <f t="shared" si="1"/>
        <v>246</v>
      </c>
      <c r="J28" s="160">
        <f>'12 Est Prof Wage Rate'!$G$35</f>
        <v>75</v>
      </c>
      <c r="K28" s="161">
        <f t="shared" si="7"/>
        <v>18450</v>
      </c>
    </row>
    <row r="29" spans="1:11" ht="38.25" x14ac:dyDescent="0.2">
      <c r="A29" s="98" t="s">
        <v>259</v>
      </c>
      <c r="B29" s="101" t="s">
        <v>260</v>
      </c>
      <c r="C29" s="129" t="s">
        <v>348</v>
      </c>
      <c r="D29" s="97">
        <v>1</v>
      </c>
      <c r="E29" s="158">
        <f t="shared" si="0"/>
        <v>41</v>
      </c>
      <c r="F29" s="98">
        <v>12</v>
      </c>
      <c r="G29" s="158">
        <f t="shared" si="6"/>
        <v>492</v>
      </c>
      <c r="H29" s="159">
        <v>0.25</v>
      </c>
      <c r="I29" s="158">
        <f t="shared" si="1"/>
        <v>123</v>
      </c>
      <c r="J29" s="160">
        <f>'12 Est Prof Wage Rate'!$G$35</f>
        <v>75</v>
      </c>
      <c r="K29" s="161">
        <f t="shared" si="7"/>
        <v>9225</v>
      </c>
    </row>
    <row r="30" spans="1:11" ht="25.5" x14ac:dyDescent="0.2">
      <c r="A30" s="98" t="s">
        <v>261</v>
      </c>
      <c r="B30" s="101" t="s">
        <v>262</v>
      </c>
      <c r="C30" s="129" t="s">
        <v>263</v>
      </c>
      <c r="D30" s="97">
        <v>0.95</v>
      </c>
      <c r="E30" s="158">
        <f t="shared" si="0"/>
        <v>39</v>
      </c>
      <c r="F30" s="98">
        <v>3</v>
      </c>
      <c r="G30" s="158">
        <f t="shared" si="6"/>
        <v>117</v>
      </c>
      <c r="H30" s="159">
        <v>0.25</v>
      </c>
      <c r="I30" s="158">
        <f t="shared" si="1"/>
        <v>29</v>
      </c>
      <c r="J30" s="160">
        <f>'12 Est Prof Wage Rate'!$G$35</f>
        <v>75</v>
      </c>
      <c r="K30" s="161">
        <f t="shared" si="7"/>
        <v>2175</v>
      </c>
    </row>
  </sheetData>
  <printOptions horizontalCentered="1"/>
  <pageMargins left="0.25" right="0.25" top="0.25" bottom="0.25" header="0.5" footer="0.5"/>
  <pageSetup scale="62" fitToHeight="10" orientation="landscape" horizontalDpi="4294967292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410420-6ED7-4A22-9D69-FC095F8B5C9F}">
  <sheetPr>
    <tabColor theme="6" tint="0.59999389629810485"/>
    <pageSetUpPr fitToPage="1"/>
  </sheetPr>
  <dimension ref="A1:K83"/>
  <sheetViews>
    <sheetView zoomScale="80" zoomScaleNormal="80" workbookViewId="0">
      <pane ySplit="12" topLeftCell="A13" activePane="bottomLeft" state="frozen"/>
      <selection pane="bottomLeft" activeCell="K13" sqref="K13"/>
    </sheetView>
  </sheetViews>
  <sheetFormatPr defaultColWidth="9.42578125" defaultRowHeight="12.75" x14ac:dyDescent="0.2"/>
  <cols>
    <col min="1" max="1" width="12.5703125" style="10" customWidth="1"/>
    <col min="2" max="2" width="45.42578125" style="12" customWidth="1"/>
    <col min="3" max="3" width="11.42578125" style="20" customWidth="1"/>
    <col min="4" max="4" width="12.28515625" style="17" customWidth="1"/>
    <col min="5" max="5" width="12.28515625" style="108" customWidth="1"/>
    <col min="6" max="6" width="11.42578125" style="10" customWidth="1"/>
    <col min="7" max="7" width="12.5703125" style="19" customWidth="1"/>
    <col min="8" max="8" width="16.7109375" style="10" bestFit="1" customWidth="1"/>
    <col min="9" max="9" width="12.42578125" style="23" customWidth="1"/>
    <col min="10" max="10" width="9.42578125" style="24"/>
    <col min="11" max="11" width="11.42578125" style="45" bestFit="1" customWidth="1"/>
    <col min="12" max="16384" width="9.42578125" style="1"/>
  </cols>
  <sheetData>
    <row r="1" spans="1:11" x14ac:dyDescent="0.2">
      <c r="A1" s="2" t="str">
        <f>'12 BH Collection WWLG'!A1</f>
        <v>RURAL UTILITIES SERVICE</v>
      </c>
      <c r="B1" s="3"/>
      <c r="C1" s="3"/>
      <c r="D1" s="14"/>
      <c r="E1" s="3"/>
      <c r="F1" s="3"/>
      <c r="G1" s="5"/>
      <c r="H1" s="3"/>
      <c r="I1" s="21"/>
      <c r="J1" s="40"/>
      <c r="K1" s="43"/>
    </row>
    <row r="2" spans="1:11" x14ac:dyDescent="0.2">
      <c r="A2" s="2" t="str">
        <f>'12 BH Collection WWLG'!A2</f>
        <v>WATER AND WASTE LOAN AND GRANT PROGRAM</v>
      </c>
      <c r="B2" s="3"/>
      <c r="C2" s="2"/>
      <c r="D2" s="15"/>
      <c r="E2" s="3"/>
      <c r="F2" s="3"/>
      <c r="G2" s="5"/>
      <c r="H2" s="3"/>
      <c r="I2" s="21"/>
      <c r="J2" s="40"/>
      <c r="K2" s="44"/>
    </row>
    <row r="3" spans="1:11" x14ac:dyDescent="0.2">
      <c r="A3" s="2" t="s">
        <v>5</v>
      </c>
      <c r="B3" s="3"/>
      <c r="C3" s="2"/>
      <c r="D3" s="15"/>
      <c r="E3" s="3"/>
      <c r="F3" s="3"/>
      <c r="G3" s="5"/>
      <c r="H3" s="3"/>
      <c r="I3" s="21"/>
      <c r="J3" s="40"/>
      <c r="K3" s="44"/>
    </row>
    <row r="4" spans="1:11" x14ac:dyDescent="0.2">
      <c r="A4" s="2" t="str">
        <f>'12 BH Collection WWLG'!A3</f>
        <v>INFORMATION COLLECTION BURDEN HOURS</v>
      </c>
      <c r="B4" s="3"/>
      <c r="C4" s="2"/>
      <c r="D4" s="15"/>
      <c r="E4" s="3"/>
      <c r="F4" s="3"/>
      <c r="G4" s="5"/>
      <c r="H4" s="3"/>
      <c r="I4" s="21"/>
      <c r="J4" s="40"/>
      <c r="K4" s="43"/>
    </row>
    <row r="5" spans="1:11" x14ac:dyDescent="0.2">
      <c r="A5" s="2" t="str">
        <f>'12 BH Collection WWLG'!A4</f>
        <v>OMB # 0572 - 0121</v>
      </c>
      <c r="B5" s="3"/>
      <c r="C5" s="2"/>
      <c r="D5" s="15"/>
      <c r="E5" s="3"/>
      <c r="F5" s="3"/>
      <c r="G5" s="5"/>
      <c r="H5" s="3"/>
      <c r="I5" s="21"/>
      <c r="J5" s="40"/>
      <c r="K5" s="43"/>
    </row>
    <row r="6" spans="1:11" x14ac:dyDescent="0.2">
      <c r="A6" s="4">
        <f>'12 BH Collection WWLG'!A5</f>
        <v>45614</v>
      </c>
      <c r="B6" s="3"/>
      <c r="C6" s="2"/>
      <c r="D6" s="15"/>
      <c r="E6" s="3"/>
      <c r="F6" s="3"/>
      <c r="G6" s="5"/>
      <c r="H6" s="3"/>
      <c r="I6" s="21"/>
      <c r="J6" s="40"/>
      <c r="K6" s="43"/>
    </row>
    <row r="7" spans="1:11" x14ac:dyDescent="0.2">
      <c r="A7" s="4"/>
      <c r="B7" s="3"/>
      <c r="C7" s="2"/>
      <c r="D7" s="15"/>
      <c r="E7" s="3"/>
      <c r="F7" s="3"/>
      <c r="G7" s="5"/>
      <c r="H7" s="3"/>
      <c r="I7" s="21"/>
      <c r="J7" s="40"/>
      <c r="K7" s="43"/>
    </row>
    <row r="8" spans="1:11" x14ac:dyDescent="0.2">
      <c r="A8" s="26" t="s">
        <v>18</v>
      </c>
      <c r="B8" s="3"/>
      <c r="C8" s="148">
        <v>23</v>
      </c>
      <c r="D8" s="26"/>
      <c r="E8" s="3"/>
      <c r="F8" s="39"/>
      <c r="G8" s="1"/>
      <c r="H8" s="42"/>
      <c r="I8" s="100"/>
      <c r="J8" s="192" t="s">
        <v>19</v>
      </c>
      <c r="K8" s="191">
        <v>14</v>
      </c>
    </row>
    <row r="9" spans="1:11" x14ac:dyDescent="0.2">
      <c r="A9" s="26" t="s">
        <v>50</v>
      </c>
      <c r="B9" s="3"/>
      <c r="C9" s="102">
        <f>I10/G10</f>
        <v>3.5571177504393674</v>
      </c>
      <c r="D9" s="26"/>
      <c r="E9" s="3"/>
      <c r="F9" s="42"/>
      <c r="G9" s="1"/>
      <c r="H9" s="42"/>
      <c r="I9" s="100"/>
      <c r="J9" s="42" t="s">
        <v>51</v>
      </c>
      <c r="K9" s="105">
        <f>G10/C8</f>
        <v>49.478260869565219</v>
      </c>
    </row>
    <row r="10" spans="1:11" x14ac:dyDescent="0.2">
      <c r="A10" s="26" t="s">
        <v>52</v>
      </c>
      <c r="B10" s="3"/>
      <c r="C10" s="2"/>
      <c r="D10" s="15"/>
      <c r="E10" s="3"/>
      <c r="F10" s="42" t="s">
        <v>53</v>
      </c>
      <c r="G10" s="104">
        <f>SUM(G14:G83)</f>
        <v>1138</v>
      </c>
      <c r="H10" s="42"/>
      <c r="I10" s="104">
        <f>SUM(I14:I83)</f>
        <v>4048</v>
      </c>
      <c r="J10" s="41"/>
      <c r="K10" s="103">
        <f>SUM(K14:K83)</f>
        <v>303600</v>
      </c>
    </row>
    <row r="11" spans="1:11" x14ac:dyDescent="0.2">
      <c r="A11" s="151" t="s">
        <v>54</v>
      </c>
      <c r="B11" s="152" t="s">
        <v>55</v>
      </c>
      <c r="C11" s="152" t="s">
        <v>56</v>
      </c>
      <c r="D11" s="152" t="s">
        <v>57</v>
      </c>
      <c r="E11" s="153" t="s">
        <v>58</v>
      </c>
      <c r="F11" s="154" t="s">
        <v>59</v>
      </c>
      <c r="G11" s="153" t="s">
        <v>60</v>
      </c>
      <c r="H11" s="155" t="s">
        <v>61</v>
      </c>
      <c r="I11" s="156" t="s">
        <v>62</v>
      </c>
      <c r="J11" s="157" t="s">
        <v>63</v>
      </c>
      <c r="K11" s="157" t="s">
        <v>64</v>
      </c>
    </row>
    <row r="12" spans="1:11" ht="51" x14ac:dyDescent="0.2">
      <c r="A12" s="151" t="s">
        <v>65</v>
      </c>
      <c r="B12" s="152" t="s">
        <v>66</v>
      </c>
      <c r="C12" s="152" t="s">
        <v>67</v>
      </c>
      <c r="D12" s="162" t="s">
        <v>68</v>
      </c>
      <c r="E12" s="153" t="s">
        <v>69</v>
      </c>
      <c r="F12" s="152" t="s">
        <v>70</v>
      </c>
      <c r="G12" s="163" t="s">
        <v>71</v>
      </c>
      <c r="H12" s="152" t="s">
        <v>72</v>
      </c>
      <c r="I12" s="164" t="s">
        <v>73</v>
      </c>
      <c r="J12" s="156" t="s">
        <v>74</v>
      </c>
      <c r="K12" s="157" t="s">
        <v>75</v>
      </c>
    </row>
    <row r="13" spans="1:11" x14ac:dyDescent="0.2">
      <c r="A13" s="110" t="s">
        <v>76</v>
      </c>
      <c r="B13" s="111"/>
      <c r="C13" s="112"/>
      <c r="D13" s="113"/>
      <c r="E13" s="114"/>
      <c r="F13" s="114"/>
      <c r="G13" s="115"/>
      <c r="H13" s="116"/>
      <c r="I13" s="117"/>
      <c r="J13" s="118"/>
      <c r="K13" s="119"/>
    </row>
    <row r="14" spans="1:11" x14ac:dyDescent="0.2">
      <c r="A14" s="98" t="s">
        <v>77</v>
      </c>
      <c r="B14" s="109" t="s">
        <v>78</v>
      </c>
      <c r="C14" s="98" t="s">
        <v>79</v>
      </c>
      <c r="D14" s="97">
        <v>0.1</v>
      </c>
      <c r="E14" s="107">
        <f>ROUND(($C$8*D14),0)</f>
        <v>2</v>
      </c>
      <c r="F14" s="96">
        <v>1</v>
      </c>
      <c r="G14" s="218">
        <f>E14*F14</f>
        <v>2</v>
      </c>
      <c r="H14" s="159">
        <v>8</v>
      </c>
      <c r="I14" s="158">
        <f>ROUND((G14*H14),0)</f>
        <v>16</v>
      </c>
      <c r="J14" s="160">
        <f>'12 Est Prof Wage Rate'!$G$35</f>
        <v>75</v>
      </c>
      <c r="K14" s="161">
        <f t="shared" ref="K14:K46" si="0">IF((J14*I14)="","",(J14*I14))</f>
        <v>1200</v>
      </c>
    </row>
    <row r="15" spans="1:11" x14ac:dyDescent="0.2">
      <c r="A15" s="98" t="s">
        <v>80</v>
      </c>
      <c r="B15" s="109" t="s">
        <v>81</v>
      </c>
      <c r="C15" s="98" t="s">
        <v>79</v>
      </c>
      <c r="D15" s="97">
        <v>1</v>
      </c>
      <c r="E15" s="107">
        <f t="shared" ref="E15:E46" si="1">ROUND(($C$8*D15),0)</f>
        <v>23</v>
      </c>
      <c r="F15" s="96">
        <v>1</v>
      </c>
      <c r="G15" s="158">
        <f t="shared" ref="G15:G60" si="2">E15*F15</f>
        <v>23</v>
      </c>
      <c r="H15" s="159">
        <v>0.25</v>
      </c>
      <c r="I15" s="158">
        <f t="shared" ref="I15:I78" si="3">ROUND((G15*H15),0)</f>
        <v>6</v>
      </c>
      <c r="J15" s="160">
        <f>'12 Est Prof Wage Rate'!$G$35</f>
        <v>75</v>
      </c>
      <c r="K15" s="161">
        <f t="shared" si="0"/>
        <v>450</v>
      </c>
    </row>
    <row r="16" spans="1:11" ht="25.5" x14ac:dyDescent="0.2">
      <c r="A16" s="98" t="s">
        <v>82</v>
      </c>
      <c r="B16" s="109" t="s">
        <v>83</v>
      </c>
      <c r="C16" s="98" t="s">
        <v>79</v>
      </c>
      <c r="D16" s="97">
        <v>1</v>
      </c>
      <c r="E16" s="107">
        <f t="shared" si="1"/>
        <v>23</v>
      </c>
      <c r="F16" s="96">
        <v>1</v>
      </c>
      <c r="G16" s="158">
        <f t="shared" si="2"/>
        <v>23</v>
      </c>
      <c r="H16" s="159">
        <v>1</v>
      </c>
      <c r="I16" s="158">
        <f t="shared" si="3"/>
        <v>23</v>
      </c>
      <c r="J16" s="160">
        <f>'12 Est Prof Wage Rate'!$G$35</f>
        <v>75</v>
      </c>
      <c r="K16" s="161">
        <f t="shared" si="0"/>
        <v>1725</v>
      </c>
    </row>
    <row r="17" spans="1:11" ht="25.5" x14ac:dyDescent="0.2">
      <c r="A17" s="129" t="s">
        <v>84</v>
      </c>
      <c r="B17" s="101" t="s">
        <v>85</v>
      </c>
      <c r="C17" s="129" t="s">
        <v>79</v>
      </c>
      <c r="D17" s="97">
        <v>1</v>
      </c>
      <c r="E17" s="107">
        <f t="shared" si="1"/>
        <v>23</v>
      </c>
      <c r="F17" s="96">
        <v>1</v>
      </c>
      <c r="G17" s="158">
        <f t="shared" si="2"/>
        <v>23</v>
      </c>
      <c r="H17" s="159">
        <v>1</v>
      </c>
      <c r="I17" s="158">
        <f t="shared" si="3"/>
        <v>23</v>
      </c>
      <c r="J17" s="160">
        <f>'12 Est Prof Wage Rate'!$G$35</f>
        <v>75</v>
      </c>
      <c r="K17" s="161">
        <f t="shared" si="0"/>
        <v>1725</v>
      </c>
    </row>
    <row r="18" spans="1:11" x14ac:dyDescent="0.2">
      <c r="A18" s="129" t="s">
        <v>86</v>
      </c>
      <c r="B18" s="101" t="s">
        <v>87</v>
      </c>
      <c r="C18" s="129" t="s">
        <v>79</v>
      </c>
      <c r="D18" s="97">
        <v>1</v>
      </c>
      <c r="E18" s="107">
        <f t="shared" si="1"/>
        <v>23</v>
      </c>
      <c r="F18" s="96">
        <v>1</v>
      </c>
      <c r="G18" s="158">
        <f t="shared" si="2"/>
        <v>23</v>
      </c>
      <c r="H18" s="159">
        <v>0.25</v>
      </c>
      <c r="I18" s="158">
        <f t="shared" si="3"/>
        <v>6</v>
      </c>
      <c r="J18" s="160">
        <f>'12 Est Prof Wage Rate'!$G$35</f>
        <v>75</v>
      </c>
      <c r="K18" s="161">
        <f t="shared" si="0"/>
        <v>450</v>
      </c>
    </row>
    <row r="19" spans="1:11" ht="51" x14ac:dyDescent="0.2">
      <c r="A19" s="129" t="s">
        <v>88</v>
      </c>
      <c r="B19" s="109" t="s">
        <v>89</v>
      </c>
      <c r="C19" s="129" t="s">
        <v>90</v>
      </c>
      <c r="D19" s="97">
        <v>0.1</v>
      </c>
      <c r="E19" s="107">
        <f t="shared" si="1"/>
        <v>2</v>
      </c>
      <c r="F19" s="96">
        <v>1</v>
      </c>
      <c r="G19" s="158">
        <f t="shared" si="2"/>
        <v>2</v>
      </c>
      <c r="H19" s="159">
        <v>1</v>
      </c>
      <c r="I19" s="158">
        <f t="shared" si="3"/>
        <v>2</v>
      </c>
      <c r="J19" s="160">
        <f>'12 Est Prof Wage Rate'!$G$35</f>
        <v>75</v>
      </c>
      <c r="K19" s="161">
        <f t="shared" si="0"/>
        <v>150</v>
      </c>
    </row>
    <row r="20" spans="1:11" x14ac:dyDescent="0.2">
      <c r="A20" s="98" t="s">
        <v>91</v>
      </c>
      <c r="B20" s="101" t="s">
        <v>92</v>
      </c>
      <c r="C20" s="98" t="s">
        <v>79</v>
      </c>
      <c r="D20" s="97">
        <v>0.15</v>
      </c>
      <c r="E20" s="107">
        <f t="shared" si="1"/>
        <v>3</v>
      </c>
      <c r="F20" s="96">
        <v>1</v>
      </c>
      <c r="G20" s="158">
        <f t="shared" si="2"/>
        <v>3</v>
      </c>
      <c r="H20" s="159">
        <v>1</v>
      </c>
      <c r="I20" s="158">
        <f t="shared" si="3"/>
        <v>3</v>
      </c>
      <c r="J20" s="160">
        <f>'12 Est Prof Wage Rate'!$G$35</f>
        <v>75</v>
      </c>
      <c r="K20" s="161">
        <f t="shared" si="0"/>
        <v>225</v>
      </c>
    </row>
    <row r="21" spans="1:11" x14ac:dyDescent="0.2">
      <c r="A21" s="98">
        <v>1780.19</v>
      </c>
      <c r="B21" s="101" t="s">
        <v>97</v>
      </c>
      <c r="C21" s="98" t="s">
        <v>79</v>
      </c>
      <c r="D21" s="97">
        <v>1</v>
      </c>
      <c r="E21" s="107">
        <f t="shared" si="1"/>
        <v>23</v>
      </c>
      <c r="F21" s="96">
        <v>1</v>
      </c>
      <c r="G21" s="158">
        <f t="shared" si="2"/>
        <v>23</v>
      </c>
      <c r="H21" s="159">
        <v>2</v>
      </c>
      <c r="I21" s="158">
        <f t="shared" si="3"/>
        <v>46</v>
      </c>
      <c r="J21" s="160">
        <f>'12 Est Prof Wage Rate'!$G$35</f>
        <v>75</v>
      </c>
      <c r="K21" s="161">
        <f t="shared" si="0"/>
        <v>3450</v>
      </c>
    </row>
    <row r="22" spans="1:11" x14ac:dyDescent="0.2">
      <c r="A22" s="98" t="s">
        <v>100</v>
      </c>
      <c r="B22" s="101" t="s">
        <v>101</v>
      </c>
      <c r="C22" s="98" t="s">
        <v>79</v>
      </c>
      <c r="D22" s="97">
        <v>1</v>
      </c>
      <c r="E22" s="107">
        <f t="shared" si="1"/>
        <v>23</v>
      </c>
      <c r="F22" s="96">
        <v>1</v>
      </c>
      <c r="G22" s="158">
        <f t="shared" si="2"/>
        <v>23</v>
      </c>
      <c r="H22" s="159">
        <v>1</v>
      </c>
      <c r="I22" s="158">
        <f t="shared" si="3"/>
        <v>23</v>
      </c>
      <c r="J22" s="160">
        <f>'12 Est Prof Wage Rate'!$G$35</f>
        <v>75</v>
      </c>
      <c r="K22" s="161">
        <f t="shared" si="0"/>
        <v>1725</v>
      </c>
    </row>
    <row r="23" spans="1:11" x14ac:dyDescent="0.2">
      <c r="A23" s="98" t="s">
        <v>102</v>
      </c>
      <c r="B23" s="101" t="s">
        <v>103</v>
      </c>
      <c r="C23" s="98" t="s">
        <v>79</v>
      </c>
      <c r="D23" s="97">
        <v>1</v>
      </c>
      <c r="E23" s="107">
        <f t="shared" si="1"/>
        <v>23</v>
      </c>
      <c r="F23" s="96">
        <v>1</v>
      </c>
      <c r="G23" s="158">
        <f t="shared" si="2"/>
        <v>23</v>
      </c>
      <c r="H23" s="159">
        <v>40</v>
      </c>
      <c r="I23" s="158">
        <f t="shared" si="3"/>
        <v>920</v>
      </c>
      <c r="J23" s="160">
        <f>'12 Est Prof Wage Rate'!$G$35</f>
        <v>75</v>
      </c>
      <c r="K23" s="161">
        <f t="shared" si="0"/>
        <v>69000</v>
      </c>
    </row>
    <row r="24" spans="1:11" x14ac:dyDescent="0.2">
      <c r="A24" s="98" t="s">
        <v>104</v>
      </c>
      <c r="B24" s="101" t="s">
        <v>105</v>
      </c>
      <c r="C24" s="98" t="s">
        <v>79</v>
      </c>
      <c r="D24" s="97">
        <v>1</v>
      </c>
      <c r="E24" s="107">
        <f t="shared" si="1"/>
        <v>23</v>
      </c>
      <c r="F24" s="96">
        <v>1</v>
      </c>
      <c r="G24" s="158">
        <f t="shared" si="2"/>
        <v>23</v>
      </c>
      <c r="H24" s="159">
        <v>4</v>
      </c>
      <c r="I24" s="158">
        <f t="shared" si="3"/>
        <v>92</v>
      </c>
      <c r="J24" s="160">
        <f>'12 Est Prof Wage Rate'!$G$35</f>
        <v>75</v>
      </c>
      <c r="K24" s="161">
        <f t="shared" si="0"/>
        <v>6900</v>
      </c>
    </row>
    <row r="25" spans="1:11" ht="25.5" x14ac:dyDescent="0.2">
      <c r="A25" s="98" t="s">
        <v>106</v>
      </c>
      <c r="B25" s="109" t="s">
        <v>107</v>
      </c>
      <c r="C25" s="98" t="s">
        <v>79</v>
      </c>
      <c r="D25" s="97">
        <v>0.3</v>
      </c>
      <c r="E25" s="107">
        <f t="shared" si="1"/>
        <v>7</v>
      </c>
      <c r="F25" s="96">
        <v>1</v>
      </c>
      <c r="G25" s="158">
        <f t="shared" si="2"/>
        <v>7</v>
      </c>
      <c r="H25" s="159">
        <v>1</v>
      </c>
      <c r="I25" s="158">
        <f t="shared" si="3"/>
        <v>7</v>
      </c>
      <c r="J25" s="160">
        <f>'12 Est Prof Wage Rate'!$G$35</f>
        <v>75</v>
      </c>
      <c r="K25" s="161">
        <f t="shared" si="0"/>
        <v>525</v>
      </c>
    </row>
    <row r="26" spans="1:11" ht="25.5" x14ac:dyDescent="0.2">
      <c r="A26" s="98" t="s">
        <v>106</v>
      </c>
      <c r="B26" s="109" t="s">
        <v>108</v>
      </c>
      <c r="C26" s="98" t="s">
        <v>79</v>
      </c>
      <c r="D26" s="97">
        <v>0.6</v>
      </c>
      <c r="E26" s="107">
        <f t="shared" si="1"/>
        <v>14</v>
      </c>
      <c r="F26" s="96">
        <v>1</v>
      </c>
      <c r="G26" s="158">
        <f t="shared" si="2"/>
        <v>14</v>
      </c>
      <c r="H26" s="159">
        <v>20</v>
      </c>
      <c r="I26" s="158">
        <f t="shared" si="3"/>
        <v>280</v>
      </c>
      <c r="J26" s="160">
        <f>'12 Est Prof Wage Rate'!$G$35</f>
        <v>75</v>
      </c>
      <c r="K26" s="161">
        <f t="shared" si="0"/>
        <v>21000</v>
      </c>
    </row>
    <row r="27" spans="1:11" ht="25.5" x14ac:dyDescent="0.2">
      <c r="A27" s="98" t="s">
        <v>106</v>
      </c>
      <c r="B27" s="109" t="s">
        <v>47</v>
      </c>
      <c r="C27" s="98" t="s">
        <v>79</v>
      </c>
      <c r="D27" s="97">
        <v>0.1</v>
      </c>
      <c r="E27" s="107">
        <f t="shared" si="1"/>
        <v>2</v>
      </c>
      <c r="F27" s="96">
        <v>1</v>
      </c>
      <c r="G27" s="158">
        <f t="shared" si="2"/>
        <v>2</v>
      </c>
      <c r="H27" s="159">
        <v>50</v>
      </c>
      <c r="I27" s="158">
        <f t="shared" si="3"/>
        <v>100</v>
      </c>
      <c r="J27" s="160">
        <f>'12 Est Prof Wage Rate'!$G$35</f>
        <v>75</v>
      </c>
      <c r="K27" s="161">
        <f t="shared" si="0"/>
        <v>7500</v>
      </c>
    </row>
    <row r="28" spans="1:11" ht="25.5" x14ac:dyDescent="0.2">
      <c r="A28" s="98" t="s">
        <v>106</v>
      </c>
      <c r="B28" s="109" t="s">
        <v>109</v>
      </c>
      <c r="C28" s="98" t="s">
        <v>79</v>
      </c>
      <c r="D28" s="97">
        <v>0</v>
      </c>
      <c r="E28" s="107">
        <f t="shared" si="1"/>
        <v>0</v>
      </c>
      <c r="F28" s="96">
        <v>1</v>
      </c>
      <c r="G28" s="158">
        <f t="shared" si="2"/>
        <v>0</v>
      </c>
      <c r="H28" s="159">
        <v>150</v>
      </c>
      <c r="I28" s="158">
        <f t="shared" si="3"/>
        <v>0</v>
      </c>
      <c r="J28" s="160">
        <f>'12 Est Prof Wage Rate'!$G$35</f>
        <v>75</v>
      </c>
      <c r="K28" s="161">
        <f t="shared" si="0"/>
        <v>0</v>
      </c>
    </row>
    <row r="29" spans="1:11" ht="25.5" x14ac:dyDescent="0.2">
      <c r="A29" s="98" t="s">
        <v>110</v>
      </c>
      <c r="B29" s="109" t="s">
        <v>111</v>
      </c>
      <c r="C29" s="98" t="s">
        <v>79</v>
      </c>
      <c r="D29" s="97">
        <v>1</v>
      </c>
      <c r="E29" s="107">
        <f t="shared" si="1"/>
        <v>23</v>
      </c>
      <c r="F29" s="96">
        <v>1</v>
      </c>
      <c r="G29" s="158">
        <f t="shared" si="2"/>
        <v>23</v>
      </c>
      <c r="H29" s="159">
        <v>0.25</v>
      </c>
      <c r="I29" s="158">
        <f t="shared" si="3"/>
        <v>6</v>
      </c>
      <c r="J29" s="160">
        <f>'12 Est Prof Wage Rate'!$G$35</f>
        <v>75</v>
      </c>
      <c r="K29" s="161">
        <f t="shared" si="0"/>
        <v>450</v>
      </c>
    </row>
    <row r="30" spans="1:11" x14ac:dyDescent="0.2">
      <c r="A30" s="98" t="s">
        <v>112</v>
      </c>
      <c r="B30" s="101" t="s">
        <v>113</v>
      </c>
      <c r="C30" s="98" t="s">
        <v>79</v>
      </c>
      <c r="D30" s="97">
        <v>1</v>
      </c>
      <c r="E30" s="107">
        <f t="shared" si="1"/>
        <v>23</v>
      </c>
      <c r="F30" s="96">
        <v>1</v>
      </c>
      <c r="G30" s="158">
        <f t="shared" si="2"/>
        <v>23</v>
      </c>
      <c r="H30" s="159">
        <v>0.25</v>
      </c>
      <c r="I30" s="158">
        <f t="shared" si="3"/>
        <v>6</v>
      </c>
      <c r="J30" s="160">
        <f>'12 Est Prof Wage Rate'!$G$35</f>
        <v>75</v>
      </c>
      <c r="K30" s="161">
        <f t="shared" si="0"/>
        <v>450</v>
      </c>
    </row>
    <row r="31" spans="1:11" ht="25.5" x14ac:dyDescent="0.2">
      <c r="A31" s="98" t="s">
        <v>114</v>
      </c>
      <c r="B31" s="109" t="s">
        <v>115</v>
      </c>
      <c r="C31" s="129" t="s">
        <v>79</v>
      </c>
      <c r="D31" s="97">
        <v>0.8</v>
      </c>
      <c r="E31" s="107">
        <f t="shared" si="1"/>
        <v>18</v>
      </c>
      <c r="F31" s="96">
        <v>1</v>
      </c>
      <c r="G31" s="158">
        <f t="shared" si="2"/>
        <v>18</v>
      </c>
      <c r="H31" s="159">
        <v>8</v>
      </c>
      <c r="I31" s="158">
        <f t="shared" si="3"/>
        <v>144</v>
      </c>
      <c r="J31" s="160">
        <f>'12 Est Prof Wage Rate'!$G$35</f>
        <v>75</v>
      </c>
      <c r="K31" s="161">
        <f>IF((J31*I31)="","",(J31*I31))</f>
        <v>10800</v>
      </c>
    </row>
    <row r="32" spans="1:11" ht="25.5" x14ac:dyDescent="0.2">
      <c r="A32" s="98" t="s">
        <v>114</v>
      </c>
      <c r="B32" s="109" t="s">
        <v>116</v>
      </c>
      <c r="C32" s="129" t="s">
        <v>79</v>
      </c>
      <c r="D32" s="97">
        <v>0.2</v>
      </c>
      <c r="E32" s="158">
        <f t="shared" si="1"/>
        <v>5</v>
      </c>
      <c r="F32" s="96">
        <v>1</v>
      </c>
      <c r="G32" s="158">
        <f t="shared" si="2"/>
        <v>5</v>
      </c>
      <c r="H32" s="159">
        <v>6</v>
      </c>
      <c r="I32" s="158">
        <f t="shared" si="3"/>
        <v>30</v>
      </c>
      <c r="J32" s="160">
        <f>'12 Est Prof Wage Rate'!$G$35</f>
        <v>75</v>
      </c>
      <c r="K32" s="161">
        <f t="shared" ref="K32:K36" si="4">IF((J32*I32)="","",(J32*I32))</f>
        <v>2250</v>
      </c>
    </row>
    <row r="33" spans="1:11" ht="25.5" x14ac:dyDescent="0.2">
      <c r="A33" s="98" t="s">
        <v>114</v>
      </c>
      <c r="B33" s="109" t="s">
        <v>117</v>
      </c>
      <c r="C33" s="129" t="s">
        <v>79</v>
      </c>
      <c r="D33" s="97">
        <v>0</v>
      </c>
      <c r="E33" s="158">
        <f t="shared" si="1"/>
        <v>0</v>
      </c>
      <c r="F33" s="96">
        <v>1</v>
      </c>
      <c r="G33" s="158">
        <f t="shared" si="2"/>
        <v>0</v>
      </c>
      <c r="H33" s="159">
        <v>6</v>
      </c>
      <c r="I33" s="158">
        <f t="shared" si="3"/>
        <v>0</v>
      </c>
      <c r="J33" s="160">
        <f>'12 Est Prof Wage Rate'!$G$35</f>
        <v>75</v>
      </c>
      <c r="K33" s="161">
        <f t="shared" si="4"/>
        <v>0</v>
      </c>
    </row>
    <row r="34" spans="1:11" ht="25.5" x14ac:dyDescent="0.2">
      <c r="A34" s="98" t="s">
        <v>114</v>
      </c>
      <c r="B34" s="109" t="s">
        <v>118</v>
      </c>
      <c r="C34" s="129" t="s">
        <v>79</v>
      </c>
      <c r="D34" s="97">
        <v>0</v>
      </c>
      <c r="E34" s="158">
        <f t="shared" si="1"/>
        <v>0</v>
      </c>
      <c r="F34" s="96">
        <v>1</v>
      </c>
      <c r="G34" s="158">
        <f t="shared" si="2"/>
        <v>0</v>
      </c>
      <c r="H34" s="159">
        <v>6</v>
      </c>
      <c r="I34" s="158">
        <f t="shared" si="3"/>
        <v>0</v>
      </c>
      <c r="J34" s="160">
        <f>'12 Est Prof Wage Rate'!$G$35</f>
        <v>75</v>
      </c>
      <c r="K34" s="161">
        <f t="shared" si="4"/>
        <v>0</v>
      </c>
    </row>
    <row r="35" spans="1:11" x14ac:dyDescent="0.2">
      <c r="A35" s="129" t="s">
        <v>119</v>
      </c>
      <c r="B35" s="101" t="s">
        <v>120</v>
      </c>
      <c r="C35" s="129" t="s">
        <v>79</v>
      </c>
      <c r="D35" s="97">
        <v>1</v>
      </c>
      <c r="E35" s="107">
        <f t="shared" si="1"/>
        <v>23</v>
      </c>
      <c r="F35" s="96">
        <v>1</v>
      </c>
      <c r="G35" s="158">
        <f t="shared" si="2"/>
        <v>23</v>
      </c>
      <c r="H35" s="159">
        <v>6</v>
      </c>
      <c r="I35" s="158">
        <f t="shared" si="3"/>
        <v>138</v>
      </c>
      <c r="J35" s="160">
        <f>'12 Est Prof Wage Rate'!$G$35</f>
        <v>75</v>
      </c>
      <c r="K35" s="161">
        <f t="shared" si="4"/>
        <v>10350</v>
      </c>
    </row>
    <row r="36" spans="1:11" x14ac:dyDescent="0.2">
      <c r="A36" s="129" t="s">
        <v>119</v>
      </c>
      <c r="B36" s="101" t="s">
        <v>121</v>
      </c>
      <c r="C36" s="129" t="s">
        <v>79</v>
      </c>
      <c r="D36" s="97">
        <v>1</v>
      </c>
      <c r="E36" s="107">
        <f t="shared" si="1"/>
        <v>23</v>
      </c>
      <c r="F36" s="96">
        <v>1</v>
      </c>
      <c r="G36" s="158">
        <f t="shared" si="2"/>
        <v>23</v>
      </c>
      <c r="H36" s="159">
        <v>6</v>
      </c>
      <c r="I36" s="158">
        <f t="shared" si="3"/>
        <v>138</v>
      </c>
      <c r="J36" s="160">
        <f>'12 Est Prof Wage Rate'!$G$35</f>
        <v>75</v>
      </c>
      <c r="K36" s="161">
        <f t="shared" si="4"/>
        <v>10350</v>
      </c>
    </row>
    <row r="37" spans="1:11" x14ac:dyDescent="0.2">
      <c r="A37" s="98" t="s">
        <v>124</v>
      </c>
      <c r="B37" s="101" t="s">
        <v>125</v>
      </c>
      <c r="C37" s="98" t="s">
        <v>79</v>
      </c>
      <c r="D37" s="97">
        <v>0.25</v>
      </c>
      <c r="E37" s="107">
        <f t="shared" si="1"/>
        <v>6</v>
      </c>
      <c r="F37" s="96">
        <v>1</v>
      </c>
      <c r="G37" s="158">
        <f t="shared" si="2"/>
        <v>6</v>
      </c>
      <c r="H37" s="159">
        <v>2</v>
      </c>
      <c r="I37" s="158">
        <f t="shared" si="3"/>
        <v>12</v>
      </c>
      <c r="J37" s="160">
        <f>'12 Est Prof Wage Rate'!$G$35</f>
        <v>75</v>
      </c>
      <c r="K37" s="161">
        <f t="shared" si="0"/>
        <v>900</v>
      </c>
    </row>
    <row r="38" spans="1:11" x14ac:dyDescent="0.2">
      <c r="A38" s="98" t="s">
        <v>126</v>
      </c>
      <c r="B38" s="101" t="s">
        <v>127</v>
      </c>
      <c r="C38" s="129" t="s">
        <v>79</v>
      </c>
      <c r="D38" s="97">
        <v>0.1</v>
      </c>
      <c r="E38" s="107">
        <f t="shared" si="1"/>
        <v>2</v>
      </c>
      <c r="F38" s="96">
        <v>1</v>
      </c>
      <c r="G38" s="158">
        <f t="shared" si="2"/>
        <v>2</v>
      </c>
      <c r="H38" s="159">
        <v>4</v>
      </c>
      <c r="I38" s="158">
        <f t="shared" si="3"/>
        <v>8</v>
      </c>
      <c r="J38" s="160">
        <f>'12 Est Prof Wage Rate'!$G$35</f>
        <v>75</v>
      </c>
      <c r="K38" s="161">
        <f t="shared" si="0"/>
        <v>600</v>
      </c>
    </row>
    <row r="39" spans="1:11" x14ac:dyDescent="0.2">
      <c r="A39" s="98" t="s">
        <v>126</v>
      </c>
      <c r="B39" s="101" t="s">
        <v>128</v>
      </c>
      <c r="C39" s="129" t="s">
        <v>79</v>
      </c>
      <c r="D39" s="97">
        <v>0.1</v>
      </c>
      <c r="E39" s="107">
        <f t="shared" si="1"/>
        <v>2</v>
      </c>
      <c r="F39" s="96">
        <v>1</v>
      </c>
      <c r="G39" s="158">
        <f t="shared" si="2"/>
        <v>2</v>
      </c>
      <c r="H39" s="159">
        <v>4</v>
      </c>
      <c r="I39" s="158">
        <f t="shared" si="3"/>
        <v>8</v>
      </c>
      <c r="J39" s="160">
        <f>'12 Est Prof Wage Rate'!$G$35</f>
        <v>75</v>
      </c>
      <c r="K39" s="161">
        <f t="shared" si="0"/>
        <v>600</v>
      </c>
    </row>
    <row r="40" spans="1:11" x14ac:dyDescent="0.2">
      <c r="A40" s="98" t="s">
        <v>129</v>
      </c>
      <c r="B40" s="101" t="s">
        <v>130</v>
      </c>
      <c r="C40" s="129" t="s">
        <v>79</v>
      </c>
      <c r="D40" s="97">
        <v>0.2</v>
      </c>
      <c r="E40" s="107">
        <f t="shared" si="1"/>
        <v>5</v>
      </c>
      <c r="F40" s="96">
        <v>1</v>
      </c>
      <c r="G40" s="158">
        <f t="shared" si="2"/>
        <v>5</v>
      </c>
      <c r="H40" s="159">
        <v>4</v>
      </c>
      <c r="I40" s="158">
        <f t="shared" si="3"/>
        <v>20</v>
      </c>
      <c r="J40" s="160">
        <f>'12 Est Prof Wage Rate'!$G$35</f>
        <v>75</v>
      </c>
      <c r="K40" s="161">
        <f t="shared" si="0"/>
        <v>1500</v>
      </c>
    </row>
    <row r="41" spans="1:11" x14ac:dyDescent="0.2">
      <c r="A41" s="98" t="s">
        <v>133</v>
      </c>
      <c r="B41" s="101" t="s">
        <v>134</v>
      </c>
      <c r="C41" s="129" t="s">
        <v>79</v>
      </c>
      <c r="D41" s="97">
        <v>1</v>
      </c>
      <c r="E41" s="107">
        <f t="shared" si="1"/>
        <v>23</v>
      </c>
      <c r="F41" s="96">
        <v>1</v>
      </c>
      <c r="G41" s="158">
        <f t="shared" si="2"/>
        <v>23</v>
      </c>
      <c r="H41" s="159">
        <v>2</v>
      </c>
      <c r="I41" s="158">
        <f t="shared" si="3"/>
        <v>46</v>
      </c>
      <c r="J41" s="160">
        <f>'12 Est Prof Wage Rate'!$G$35</f>
        <v>75</v>
      </c>
      <c r="K41" s="161">
        <f t="shared" si="0"/>
        <v>3450</v>
      </c>
    </row>
    <row r="42" spans="1:11" x14ac:dyDescent="0.2">
      <c r="A42" s="98" t="s">
        <v>135</v>
      </c>
      <c r="B42" s="101" t="s">
        <v>136</v>
      </c>
      <c r="C42" s="129" t="s">
        <v>79</v>
      </c>
      <c r="D42" s="97">
        <v>1</v>
      </c>
      <c r="E42" s="107">
        <f t="shared" si="1"/>
        <v>23</v>
      </c>
      <c r="F42" s="96">
        <v>1</v>
      </c>
      <c r="G42" s="158">
        <f t="shared" si="2"/>
        <v>23</v>
      </c>
      <c r="H42" s="159">
        <v>1</v>
      </c>
      <c r="I42" s="158">
        <f t="shared" si="3"/>
        <v>23</v>
      </c>
      <c r="J42" s="160">
        <f>'12 Est Prof Wage Rate'!$G$35</f>
        <v>75</v>
      </c>
      <c r="K42" s="161">
        <f t="shared" si="0"/>
        <v>1725</v>
      </c>
    </row>
    <row r="43" spans="1:11" x14ac:dyDescent="0.2">
      <c r="A43" s="98" t="s">
        <v>137</v>
      </c>
      <c r="B43" s="101" t="s">
        <v>138</v>
      </c>
      <c r="C43" s="129" t="s">
        <v>79</v>
      </c>
      <c r="D43" s="97">
        <v>1</v>
      </c>
      <c r="E43" s="107">
        <f t="shared" si="1"/>
        <v>23</v>
      </c>
      <c r="F43" s="96">
        <v>1</v>
      </c>
      <c r="G43" s="158">
        <f t="shared" si="2"/>
        <v>23</v>
      </c>
      <c r="H43" s="159">
        <v>1</v>
      </c>
      <c r="I43" s="158">
        <f t="shared" si="3"/>
        <v>23</v>
      </c>
      <c r="J43" s="160">
        <f>'12 Est Prof Wage Rate'!$G$35</f>
        <v>75</v>
      </c>
      <c r="K43" s="161">
        <f t="shared" si="0"/>
        <v>1725</v>
      </c>
    </row>
    <row r="44" spans="1:11" x14ac:dyDescent="0.2">
      <c r="A44" s="98" t="s">
        <v>139</v>
      </c>
      <c r="B44" s="101" t="s">
        <v>140</v>
      </c>
      <c r="C44" s="129" t="s">
        <v>79</v>
      </c>
      <c r="D44" s="97">
        <v>0.2</v>
      </c>
      <c r="E44" s="107">
        <f t="shared" si="1"/>
        <v>5</v>
      </c>
      <c r="F44" s="96">
        <v>1</v>
      </c>
      <c r="G44" s="158">
        <f t="shared" si="2"/>
        <v>5</v>
      </c>
      <c r="H44" s="159">
        <v>1</v>
      </c>
      <c r="I44" s="158">
        <f t="shared" si="3"/>
        <v>5</v>
      </c>
      <c r="J44" s="160">
        <f>'12 Est Prof Wage Rate'!$G$35</f>
        <v>75</v>
      </c>
      <c r="K44" s="161">
        <f t="shared" si="0"/>
        <v>375</v>
      </c>
    </row>
    <row r="45" spans="1:11" x14ac:dyDescent="0.2">
      <c r="A45" s="98" t="s">
        <v>141</v>
      </c>
      <c r="B45" s="101" t="s">
        <v>142</v>
      </c>
      <c r="C45" s="129" t="s">
        <v>79</v>
      </c>
      <c r="D45" s="97">
        <v>1</v>
      </c>
      <c r="E45" s="107">
        <f t="shared" si="1"/>
        <v>23</v>
      </c>
      <c r="F45" s="96">
        <v>1</v>
      </c>
      <c r="G45" s="158">
        <f t="shared" si="2"/>
        <v>23</v>
      </c>
      <c r="H45" s="159">
        <v>1</v>
      </c>
      <c r="I45" s="158">
        <f t="shared" si="3"/>
        <v>23</v>
      </c>
      <c r="J45" s="160">
        <f>'12 Est Prof Wage Rate'!$G$35</f>
        <v>75</v>
      </c>
      <c r="K45" s="161">
        <f t="shared" si="0"/>
        <v>1725</v>
      </c>
    </row>
    <row r="46" spans="1:11" x14ac:dyDescent="0.2">
      <c r="A46" s="98"/>
      <c r="B46" s="101" t="s">
        <v>143</v>
      </c>
      <c r="C46" s="129" t="s">
        <v>79</v>
      </c>
      <c r="D46" s="97">
        <v>1</v>
      </c>
      <c r="E46" s="107">
        <f t="shared" si="1"/>
        <v>23</v>
      </c>
      <c r="F46" s="96">
        <v>1</v>
      </c>
      <c r="G46" s="158">
        <f t="shared" si="2"/>
        <v>23</v>
      </c>
      <c r="H46" s="159">
        <v>2</v>
      </c>
      <c r="I46" s="158">
        <f t="shared" si="3"/>
        <v>46</v>
      </c>
      <c r="J46" s="160">
        <f>'12 Est Prof Wage Rate'!$G$35</f>
        <v>75</v>
      </c>
      <c r="K46" s="161">
        <f t="shared" si="0"/>
        <v>3450</v>
      </c>
    </row>
    <row r="47" spans="1:11" x14ac:dyDescent="0.2">
      <c r="A47" s="110" t="s">
        <v>144</v>
      </c>
      <c r="B47" s="111"/>
      <c r="C47" s="112"/>
      <c r="D47" s="113"/>
      <c r="E47" s="114"/>
      <c r="F47" s="114"/>
      <c r="G47" s="115"/>
      <c r="H47" s="116"/>
      <c r="I47" s="117"/>
      <c r="J47" s="118"/>
      <c r="K47" s="119"/>
    </row>
    <row r="48" spans="1:11" x14ac:dyDescent="0.2">
      <c r="A48" s="98" t="s">
        <v>145</v>
      </c>
      <c r="B48" s="101" t="s">
        <v>146</v>
      </c>
      <c r="C48" s="129" t="s">
        <v>79</v>
      </c>
      <c r="D48" s="97">
        <v>1</v>
      </c>
      <c r="E48" s="107">
        <f>ROUND((D48*$K$8),0)</f>
        <v>14</v>
      </c>
      <c r="F48" s="96">
        <v>1</v>
      </c>
      <c r="G48" s="158">
        <f t="shared" si="2"/>
        <v>14</v>
      </c>
      <c r="H48" s="159">
        <v>1</v>
      </c>
      <c r="I48" s="158">
        <f t="shared" si="3"/>
        <v>14</v>
      </c>
      <c r="J48" s="160">
        <f>'12 Est Prof Wage Rate'!$G$35</f>
        <v>75</v>
      </c>
      <c r="K48" s="161">
        <f t="shared" ref="K48:K60" si="5">IF((J48*I48)="","",(J48*I48))</f>
        <v>1050</v>
      </c>
    </row>
    <row r="49" spans="1:11" x14ac:dyDescent="0.2">
      <c r="A49" s="98" t="s">
        <v>147</v>
      </c>
      <c r="B49" s="101" t="s">
        <v>148</v>
      </c>
      <c r="C49" s="98" t="s">
        <v>79</v>
      </c>
      <c r="D49" s="97">
        <v>1</v>
      </c>
      <c r="E49" s="107">
        <f t="shared" ref="E49:E83" si="6">ROUND((D49*$K$8),0)</f>
        <v>14</v>
      </c>
      <c r="F49" s="96">
        <v>1</v>
      </c>
      <c r="G49" s="158">
        <f t="shared" si="2"/>
        <v>14</v>
      </c>
      <c r="H49" s="159">
        <v>1</v>
      </c>
      <c r="I49" s="158">
        <f t="shared" si="3"/>
        <v>14</v>
      </c>
      <c r="J49" s="160">
        <f>'12 Est Prof Wage Rate'!$G$35</f>
        <v>75</v>
      </c>
      <c r="K49" s="161">
        <f t="shared" si="5"/>
        <v>1050</v>
      </c>
    </row>
    <row r="50" spans="1:11" x14ac:dyDescent="0.2">
      <c r="A50" s="98" t="s">
        <v>149</v>
      </c>
      <c r="B50" s="101" t="s">
        <v>150</v>
      </c>
      <c r="C50" s="98" t="s">
        <v>79</v>
      </c>
      <c r="D50" s="97">
        <v>1</v>
      </c>
      <c r="E50" s="107">
        <f t="shared" si="6"/>
        <v>14</v>
      </c>
      <c r="F50" s="96">
        <v>1</v>
      </c>
      <c r="G50" s="158">
        <f t="shared" si="2"/>
        <v>14</v>
      </c>
      <c r="H50" s="159">
        <v>1</v>
      </c>
      <c r="I50" s="158">
        <f t="shared" si="3"/>
        <v>14</v>
      </c>
      <c r="J50" s="160">
        <f>'12 Est Prof Wage Rate'!$G$35</f>
        <v>75</v>
      </c>
      <c r="K50" s="161">
        <f t="shared" si="5"/>
        <v>1050</v>
      </c>
    </row>
    <row r="51" spans="1:11" ht="25.5" x14ac:dyDescent="0.2">
      <c r="A51" s="129" t="s">
        <v>153</v>
      </c>
      <c r="B51" s="101" t="s">
        <v>154</v>
      </c>
      <c r="C51" s="98" t="s">
        <v>79</v>
      </c>
      <c r="D51" s="97">
        <v>0.15</v>
      </c>
      <c r="E51" s="107">
        <f t="shared" si="6"/>
        <v>2</v>
      </c>
      <c r="F51" s="96">
        <v>1</v>
      </c>
      <c r="G51" s="158">
        <f t="shared" si="2"/>
        <v>2</v>
      </c>
      <c r="H51" s="159">
        <v>4</v>
      </c>
      <c r="I51" s="158">
        <f t="shared" si="3"/>
        <v>8</v>
      </c>
      <c r="J51" s="160">
        <f>'12 Est Prof Wage Rate'!$G$35</f>
        <v>75</v>
      </c>
      <c r="K51" s="161">
        <f t="shared" si="5"/>
        <v>600</v>
      </c>
    </row>
    <row r="52" spans="1:11" x14ac:dyDescent="0.2">
      <c r="A52" s="98" t="s">
        <v>155</v>
      </c>
      <c r="B52" s="101" t="s">
        <v>156</v>
      </c>
      <c r="C52" s="98" t="s">
        <v>79</v>
      </c>
      <c r="D52" s="97">
        <v>0.15</v>
      </c>
      <c r="E52" s="107">
        <f t="shared" si="6"/>
        <v>2</v>
      </c>
      <c r="F52" s="96">
        <v>1</v>
      </c>
      <c r="G52" s="158">
        <f t="shared" si="2"/>
        <v>2</v>
      </c>
      <c r="H52" s="159">
        <v>4</v>
      </c>
      <c r="I52" s="158">
        <f t="shared" si="3"/>
        <v>8</v>
      </c>
      <c r="J52" s="160">
        <f>'12 Est Prof Wage Rate'!$G$35</f>
        <v>75</v>
      </c>
      <c r="K52" s="161">
        <f t="shared" si="5"/>
        <v>600</v>
      </c>
    </row>
    <row r="53" spans="1:11" x14ac:dyDescent="0.2">
      <c r="A53" s="98" t="s">
        <v>157</v>
      </c>
      <c r="B53" s="101" t="s">
        <v>158</v>
      </c>
      <c r="C53" s="98" t="s">
        <v>79</v>
      </c>
      <c r="D53" s="97">
        <v>0.15</v>
      </c>
      <c r="E53" s="107">
        <f t="shared" si="6"/>
        <v>2</v>
      </c>
      <c r="F53" s="96">
        <v>1</v>
      </c>
      <c r="G53" s="158">
        <f t="shared" si="2"/>
        <v>2</v>
      </c>
      <c r="H53" s="159">
        <v>4</v>
      </c>
      <c r="I53" s="158">
        <f t="shared" si="3"/>
        <v>8</v>
      </c>
      <c r="J53" s="160">
        <f>'12 Est Prof Wage Rate'!$G$35</f>
        <v>75</v>
      </c>
      <c r="K53" s="161">
        <f t="shared" si="5"/>
        <v>600</v>
      </c>
    </row>
    <row r="54" spans="1:11" x14ac:dyDescent="0.2">
      <c r="A54" s="98" t="s">
        <v>164</v>
      </c>
      <c r="B54" s="101" t="s">
        <v>165</v>
      </c>
      <c r="C54" s="98" t="s">
        <v>79</v>
      </c>
      <c r="D54" s="97">
        <v>1</v>
      </c>
      <c r="E54" s="107">
        <f t="shared" si="6"/>
        <v>14</v>
      </c>
      <c r="F54" s="96">
        <v>1</v>
      </c>
      <c r="G54" s="158">
        <f t="shared" si="2"/>
        <v>14</v>
      </c>
      <c r="H54" s="159">
        <v>1</v>
      </c>
      <c r="I54" s="158">
        <f t="shared" si="3"/>
        <v>14</v>
      </c>
      <c r="J54" s="160">
        <f>'12 Est Prof Wage Rate'!$G$35</f>
        <v>75</v>
      </c>
      <c r="K54" s="161">
        <f t="shared" si="5"/>
        <v>1050</v>
      </c>
    </row>
    <row r="55" spans="1:11" ht="25.5" x14ac:dyDescent="0.2">
      <c r="A55" s="129" t="s">
        <v>166</v>
      </c>
      <c r="B55" s="101" t="s">
        <v>167</v>
      </c>
      <c r="C55" s="98" t="s">
        <v>79</v>
      </c>
      <c r="D55" s="97">
        <v>1</v>
      </c>
      <c r="E55" s="107">
        <f t="shared" si="6"/>
        <v>14</v>
      </c>
      <c r="F55" s="96">
        <v>3</v>
      </c>
      <c r="G55" s="158">
        <f t="shared" si="2"/>
        <v>42</v>
      </c>
      <c r="H55" s="159">
        <v>8</v>
      </c>
      <c r="I55" s="158">
        <f t="shared" si="3"/>
        <v>336</v>
      </c>
      <c r="J55" s="160">
        <f>'12 Est Prof Wage Rate'!$G$35</f>
        <v>75</v>
      </c>
      <c r="K55" s="161">
        <f t="shared" si="5"/>
        <v>25200</v>
      </c>
    </row>
    <row r="56" spans="1:11" x14ac:dyDescent="0.2">
      <c r="A56" s="129" t="s">
        <v>168</v>
      </c>
      <c r="B56" s="101" t="s">
        <v>169</v>
      </c>
      <c r="C56" s="98" t="s">
        <v>79</v>
      </c>
      <c r="D56" s="97">
        <v>0.25</v>
      </c>
      <c r="E56" s="107">
        <f t="shared" si="6"/>
        <v>4</v>
      </c>
      <c r="F56" s="96">
        <v>4</v>
      </c>
      <c r="G56" s="158">
        <f t="shared" si="2"/>
        <v>16</v>
      </c>
      <c r="H56" s="159">
        <v>4</v>
      </c>
      <c r="I56" s="158">
        <f t="shared" si="3"/>
        <v>64</v>
      </c>
      <c r="J56" s="160">
        <f>'12 Est Prof Wage Rate'!$G$35</f>
        <v>75</v>
      </c>
      <c r="K56" s="161">
        <f t="shared" si="5"/>
        <v>4800</v>
      </c>
    </row>
    <row r="57" spans="1:11" ht="25.5" x14ac:dyDescent="0.2">
      <c r="A57" s="129" t="s">
        <v>269</v>
      </c>
      <c r="B57" s="109" t="s">
        <v>172</v>
      </c>
      <c r="C57" s="98" t="s">
        <v>79</v>
      </c>
      <c r="D57" s="97">
        <v>1</v>
      </c>
      <c r="E57" s="107">
        <f t="shared" si="6"/>
        <v>14</v>
      </c>
      <c r="F57" s="96">
        <v>1</v>
      </c>
      <c r="G57" s="158">
        <f t="shared" si="2"/>
        <v>14</v>
      </c>
      <c r="H57" s="159">
        <v>1</v>
      </c>
      <c r="I57" s="158">
        <f t="shared" si="3"/>
        <v>14</v>
      </c>
      <c r="J57" s="160">
        <f>'12 Est Prof Wage Rate'!$G$35</f>
        <v>75</v>
      </c>
      <c r="K57" s="161">
        <f t="shared" si="5"/>
        <v>1050</v>
      </c>
    </row>
    <row r="58" spans="1:11" x14ac:dyDescent="0.2">
      <c r="A58" s="129">
        <v>1780.63</v>
      </c>
      <c r="B58" s="101" t="s">
        <v>175</v>
      </c>
      <c r="C58" s="98" t="s">
        <v>79</v>
      </c>
      <c r="D58" s="97">
        <v>0.05</v>
      </c>
      <c r="E58" s="107">
        <f t="shared" si="6"/>
        <v>1</v>
      </c>
      <c r="F58" s="96">
        <v>1</v>
      </c>
      <c r="G58" s="158">
        <f t="shared" si="2"/>
        <v>1</v>
      </c>
      <c r="H58" s="159">
        <v>2</v>
      </c>
      <c r="I58" s="158">
        <f t="shared" si="3"/>
        <v>2</v>
      </c>
      <c r="J58" s="160">
        <f>'12 Est Prof Wage Rate'!$G$35</f>
        <v>75</v>
      </c>
      <c r="K58" s="161">
        <f t="shared" si="5"/>
        <v>150</v>
      </c>
    </row>
    <row r="59" spans="1:11" ht="25.5" x14ac:dyDescent="0.2">
      <c r="A59" s="129"/>
      <c r="B59" s="109" t="s">
        <v>176</v>
      </c>
      <c r="C59" s="98" t="s">
        <v>79</v>
      </c>
      <c r="D59" s="97">
        <v>1</v>
      </c>
      <c r="E59" s="107">
        <f t="shared" si="6"/>
        <v>14</v>
      </c>
      <c r="F59" s="96">
        <v>1</v>
      </c>
      <c r="G59" s="158">
        <f t="shared" si="2"/>
        <v>14</v>
      </c>
      <c r="H59" s="159">
        <v>8</v>
      </c>
      <c r="I59" s="158">
        <f t="shared" si="3"/>
        <v>112</v>
      </c>
      <c r="J59" s="160">
        <f>'12 Est Prof Wage Rate'!$G$35</f>
        <v>75</v>
      </c>
      <c r="K59" s="161">
        <f t="shared" si="5"/>
        <v>8400</v>
      </c>
    </row>
    <row r="60" spans="1:11" ht="25.5" x14ac:dyDescent="0.2">
      <c r="A60" s="129"/>
      <c r="B60" s="109" t="s">
        <v>177</v>
      </c>
      <c r="C60" s="98" t="s">
        <v>79</v>
      </c>
      <c r="D60" s="97">
        <v>1</v>
      </c>
      <c r="E60" s="107">
        <f t="shared" si="6"/>
        <v>14</v>
      </c>
      <c r="F60" s="96">
        <v>1</v>
      </c>
      <c r="G60" s="158">
        <f t="shared" si="2"/>
        <v>14</v>
      </c>
      <c r="H60" s="159">
        <v>16</v>
      </c>
      <c r="I60" s="158">
        <f t="shared" si="3"/>
        <v>224</v>
      </c>
      <c r="J60" s="160">
        <f>'12 Est Prof Wage Rate'!$G$35</f>
        <v>75</v>
      </c>
      <c r="K60" s="161">
        <f t="shared" si="5"/>
        <v>16800</v>
      </c>
    </row>
    <row r="61" spans="1:11" x14ac:dyDescent="0.2">
      <c r="A61" s="110" t="s">
        <v>178</v>
      </c>
      <c r="B61" s="111"/>
      <c r="C61" s="112"/>
      <c r="D61" s="113"/>
      <c r="E61" s="114"/>
      <c r="F61" s="114"/>
      <c r="G61" s="115"/>
      <c r="H61" s="116"/>
      <c r="I61" s="117"/>
      <c r="J61" s="118"/>
      <c r="K61" s="119"/>
    </row>
    <row r="62" spans="1:11" ht="25.5" x14ac:dyDescent="0.2">
      <c r="A62" s="98">
        <v>1780.57</v>
      </c>
      <c r="B62" s="109" t="s">
        <v>179</v>
      </c>
      <c r="C62" s="98" t="s">
        <v>79</v>
      </c>
      <c r="D62" s="97">
        <v>1</v>
      </c>
      <c r="E62" s="107">
        <f t="shared" si="6"/>
        <v>14</v>
      </c>
      <c r="F62" s="96">
        <v>1</v>
      </c>
      <c r="G62" s="158">
        <f t="shared" ref="G62:G81" si="7">E62*F62</f>
        <v>14</v>
      </c>
      <c r="H62" s="159">
        <v>2</v>
      </c>
      <c r="I62" s="158">
        <f t="shared" si="3"/>
        <v>28</v>
      </c>
      <c r="J62" s="160">
        <f>'12 Est Prof Wage Rate'!$G$35</f>
        <v>75</v>
      </c>
      <c r="K62" s="161">
        <f t="shared" ref="K62:K81" si="8">IF((J62*I62)="","",(J62*I62))</f>
        <v>2100</v>
      </c>
    </row>
    <row r="63" spans="1:11" x14ac:dyDescent="0.2">
      <c r="A63" s="98" t="s">
        <v>180</v>
      </c>
      <c r="B63" s="101" t="s">
        <v>181</v>
      </c>
      <c r="C63" s="98" t="s">
        <v>79</v>
      </c>
      <c r="D63" s="97">
        <v>0.84</v>
      </c>
      <c r="E63" s="107">
        <f t="shared" si="6"/>
        <v>12</v>
      </c>
      <c r="F63" s="96">
        <v>1</v>
      </c>
      <c r="G63" s="158">
        <f t="shared" si="7"/>
        <v>12</v>
      </c>
      <c r="H63" s="159">
        <v>8</v>
      </c>
      <c r="I63" s="158">
        <f t="shared" si="3"/>
        <v>96</v>
      </c>
      <c r="J63" s="160">
        <f>'12 Est Prof Wage Rate'!$G$35</f>
        <v>75</v>
      </c>
      <c r="K63" s="161">
        <f t="shared" si="8"/>
        <v>7200</v>
      </c>
    </row>
    <row r="64" spans="1:11" ht="25.5" x14ac:dyDescent="0.2">
      <c r="A64" s="98" t="s">
        <v>180</v>
      </c>
      <c r="B64" s="109" t="s">
        <v>182</v>
      </c>
      <c r="C64" s="98" t="s">
        <v>79</v>
      </c>
      <c r="D64" s="97">
        <v>0.08</v>
      </c>
      <c r="E64" s="107">
        <f t="shared" si="6"/>
        <v>1</v>
      </c>
      <c r="F64" s="96">
        <v>1</v>
      </c>
      <c r="G64" s="158">
        <f t="shared" si="7"/>
        <v>1</v>
      </c>
      <c r="H64" s="159">
        <v>6</v>
      </c>
      <c r="I64" s="158">
        <f t="shared" si="3"/>
        <v>6</v>
      </c>
      <c r="J64" s="160">
        <f>'12 Est Prof Wage Rate'!$G$35</f>
        <v>75</v>
      </c>
      <c r="K64" s="161">
        <f t="shared" si="8"/>
        <v>450</v>
      </c>
    </row>
    <row r="65" spans="1:11" x14ac:dyDescent="0.2">
      <c r="A65" s="98" t="s">
        <v>183</v>
      </c>
      <c r="B65" s="101" t="s">
        <v>184</v>
      </c>
      <c r="C65" s="129" t="s">
        <v>79</v>
      </c>
      <c r="D65" s="97">
        <v>1</v>
      </c>
      <c r="E65" s="107">
        <f t="shared" si="6"/>
        <v>14</v>
      </c>
      <c r="F65" s="96">
        <v>1</v>
      </c>
      <c r="G65" s="158">
        <f t="shared" si="7"/>
        <v>14</v>
      </c>
      <c r="H65" s="159">
        <v>1</v>
      </c>
      <c r="I65" s="158">
        <f t="shared" si="3"/>
        <v>14</v>
      </c>
      <c r="J65" s="160">
        <f>'12 Est Prof Wage Rate'!$G$35</f>
        <v>75</v>
      </c>
      <c r="K65" s="161">
        <f t="shared" si="8"/>
        <v>1050</v>
      </c>
    </row>
    <row r="66" spans="1:11" x14ac:dyDescent="0.2">
      <c r="A66" s="98" t="s">
        <v>183</v>
      </c>
      <c r="B66" s="101" t="s">
        <v>185</v>
      </c>
      <c r="C66" s="129" t="s">
        <v>79</v>
      </c>
      <c r="D66" s="97">
        <v>1</v>
      </c>
      <c r="E66" s="107">
        <f t="shared" si="6"/>
        <v>14</v>
      </c>
      <c r="F66" s="96">
        <v>1</v>
      </c>
      <c r="G66" s="158">
        <f t="shared" si="7"/>
        <v>14</v>
      </c>
      <c r="H66" s="159">
        <v>8</v>
      </c>
      <c r="I66" s="158">
        <f t="shared" si="3"/>
        <v>112</v>
      </c>
      <c r="J66" s="160">
        <f>'12 Est Prof Wage Rate'!$G$35</f>
        <v>75</v>
      </c>
      <c r="K66" s="161">
        <f t="shared" si="8"/>
        <v>8400</v>
      </c>
    </row>
    <row r="67" spans="1:11" ht="25.5" x14ac:dyDescent="0.2">
      <c r="A67" s="188">
        <v>1780.7</v>
      </c>
      <c r="B67" s="109" t="s">
        <v>186</v>
      </c>
      <c r="C67" s="98" t="s">
        <v>79</v>
      </c>
      <c r="D67" s="97">
        <v>0.54</v>
      </c>
      <c r="E67" s="107">
        <f t="shared" si="6"/>
        <v>8</v>
      </c>
      <c r="F67" s="96">
        <v>1</v>
      </c>
      <c r="G67" s="158">
        <f t="shared" si="7"/>
        <v>8</v>
      </c>
      <c r="H67" s="159">
        <v>10</v>
      </c>
      <c r="I67" s="158">
        <f t="shared" si="3"/>
        <v>80</v>
      </c>
      <c r="J67" s="160">
        <f>'12 Est Prof Wage Rate'!$G$35</f>
        <v>75</v>
      </c>
      <c r="K67" s="161">
        <f t="shared" si="8"/>
        <v>6000</v>
      </c>
    </row>
    <row r="68" spans="1:11" ht="25.5" x14ac:dyDescent="0.2">
      <c r="A68" s="188">
        <v>1780.7</v>
      </c>
      <c r="B68" s="109" t="s">
        <v>187</v>
      </c>
      <c r="C68" s="98" t="s">
        <v>79</v>
      </c>
      <c r="D68" s="97">
        <v>0.08</v>
      </c>
      <c r="E68" s="107">
        <f t="shared" si="6"/>
        <v>1</v>
      </c>
      <c r="F68" s="96">
        <v>1</v>
      </c>
      <c r="G68" s="158">
        <f t="shared" si="7"/>
        <v>1</v>
      </c>
      <c r="H68" s="159">
        <v>10</v>
      </c>
      <c r="I68" s="158">
        <f t="shared" si="3"/>
        <v>10</v>
      </c>
      <c r="J68" s="160">
        <f>'12 Est Prof Wage Rate'!$G$35</f>
        <v>75</v>
      </c>
      <c r="K68" s="161">
        <f t="shared" si="8"/>
        <v>750</v>
      </c>
    </row>
    <row r="69" spans="1:11" ht="25.5" x14ac:dyDescent="0.2">
      <c r="A69" s="188">
        <v>1780.7</v>
      </c>
      <c r="B69" s="109" t="s">
        <v>188</v>
      </c>
      <c r="C69" s="98" t="s">
        <v>79</v>
      </c>
      <c r="D69" s="97">
        <v>0</v>
      </c>
      <c r="E69" s="107">
        <f t="shared" si="6"/>
        <v>0</v>
      </c>
      <c r="F69" s="96">
        <v>1</v>
      </c>
      <c r="G69" s="158">
        <f t="shared" si="7"/>
        <v>0</v>
      </c>
      <c r="H69" s="159">
        <v>10</v>
      </c>
      <c r="I69" s="158">
        <f t="shared" si="3"/>
        <v>0</v>
      </c>
      <c r="J69" s="160">
        <f>'12 Est Prof Wage Rate'!$G$35</f>
        <v>75</v>
      </c>
      <c r="K69" s="161">
        <f t="shared" si="8"/>
        <v>0</v>
      </c>
    </row>
    <row r="70" spans="1:11" ht="25.5" x14ac:dyDescent="0.2">
      <c r="A70" s="188">
        <v>1780.7</v>
      </c>
      <c r="B70" s="109" t="s">
        <v>189</v>
      </c>
      <c r="C70" s="98" t="s">
        <v>79</v>
      </c>
      <c r="D70" s="97">
        <v>0.3</v>
      </c>
      <c r="E70" s="107">
        <f t="shared" si="6"/>
        <v>4</v>
      </c>
      <c r="F70" s="96">
        <v>1</v>
      </c>
      <c r="G70" s="158">
        <f t="shared" si="7"/>
        <v>4</v>
      </c>
      <c r="H70" s="159">
        <v>8</v>
      </c>
      <c r="I70" s="158">
        <f t="shared" si="3"/>
        <v>32</v>
      </c>
      <c r="J70" s="160">
        <f>'12 Est Prof Wage Rate'!$G$35</f>
        <v>75</v>
      </c>
      <c r="K70" s="161">
        <f t="shared" si="8"/>
        <v>2400</v>
      </c>
    </row>
    <row r="71" spans="1:11" ht="25.5" x14ac:dyDescent="0.2">
      <c r="A71" s="188">
        <v>1780.7</v>
      </c>
      <c r="B71" s="109" t="s">
        <v>190</v>
      </c>
      <c r="C71" s="98" t="s">
        <v>79</v>
      </c>
      <c r="D71" s="97">
        <v>0.08</v>
      </c>
      <c r="E71" s="107">
        <f t="shared" si="6"/>
        <v>1</v>
      </c>
      <c r="F71" s="96">
        <v>1</v>
      </c>
      <c r="G71" s="158">
        <f t="shared" si="7"/>
        <v>1</v>
      </c>
      <c r="H71" s="159">
        <v>4</v>
      </c>
      <c r="I71" s="158">
        <f t="shared" si="3"/>
        <v>4</v>
      </c>
      <c r="J71" s="160">
        <f>'12 Est Prof Wage Rate'!$G$35</f>
        <v>75</v>
      </c>
      <c r="K71" s="161">
        <f t="shared" si="8"/>
        <v>300</v>
      </c>
    </row>
    <row r="72" spans="1:11" x14ac:dyDescent="0.2">
      <c r="A72" s="98">
        <v>1780.74</v>
      </c>
      <c r="B72" s="101" t="s">
        <v>191</v>
      </c>
      <c r="C72" s="98" t="s">
        <v>79</v>
      </c>
      <c r="D72" s="97">
        <v>0.08</v>
      </c>
      <c r="E72" s="107">
        <f t="shared" si="6"/>
        <v>1</v>
      </c>
      <c r="F72" s="96">
        <v>1</v>
      </c>
      <c r="G72" s="158">
        <f t="shared" si="7"/>
        <v>1</v>
      </c>
      <c r="H72" s="159">
        <v>2</v>
      </c>
      <c r="I72" s="158">
        <f t="shared" si="3"/>
        <v>2</v>
      </c>
      <c r="J72" s="160">
        <f>'12 Est Prof Wage Rate'!$G$35</f>
        <v>75</v>
      </c>
      <c r="K72" s="161">
        <f t="shared" si="8"/>
        <v>150</v>
      </c>
    </row>
    <row r="73" spans="1:11" x14ac:dyDescent="0.2">
      <c r="A73" s="98" t="s">
        <v>272</v>
      </c>
      <c r="B73" s="101" t="s">
        <v>193</v>
      </c>
      <c r="C73" s="98" t="s">
        <v>79</v>
      </c>
      <c r="D73" s="97">
        <v>1</v>
      </c>
      <c r="E73" s="107">
        <f t="shared" si="6"/>
        <v>14</v>
      </c>
      <c r="F73" s="96">
        <v>1</v>
      </c>
      <c r="G73" s="158">
        <f t="shared" si="7"/>
        <v>14</v>
      </c>
      <c r="H73" s="159">
        <v>4</v>
      </c>
      <c r="I73" s="158">
        <f t="shared" si="3"/>
        <v>56</v>
      </c>
      <c r="J73" s="160">
        <f>'12 Est Prof Wage Rate'!$G$35</f>
        <v>75</v>
      </c>
      <c r="K73" s="161">
        <f t="shared" si="8"/>
        <v>4200</v>
      </c>
    </row>
    <row r="74" spans="1:11" x14ac:dyDescent="0.2">
      <c r="A74" s="98" t="s">
        <v>194</v>
      </c>
      <c r="B74" s="101" t="s">
        <v>195</v>
      </c>
      <c r="C74" s="98" t="s">
        <v>79</v>
      </c>
      <c r="D74" s="97">
        <v>1</v>
      </c>
      <c r="E74" s="107">
        <f t="shared" si="6"/>
        <v>14</v>
      </c>
      <c r="F74" s="96">
        <v>12</v>
      </c>
      <c r="G74" s="158">
        <f t="shared" si="7"/>
        <v>168</v>
      </c>
      <c r="H74" s="159">
        <v>2</v>
      </c>
      <c r="I74" s="158">
        <f t="shared" si="3"/>
        <v>336</v>
      </c>
      <c r="J74" s="160">
        <f>'12 Est Prof Wage Rate'!$G$35</f>
        <v>75</v>
      </c>
      <c r="K74" s="161">
        <f t="shared" si="8"/>
        <v>25200</v>
      </c>
    </row>
    <row r="75" spans="1:11" x14ac:dyDescent="0.2">
      <c r="A75" s="98" t="s">
        <v>196</v>
      </c>
      <c r="B75" s="101" t="s">
        <v>197</v>
      </c>
      <c r="C75" s="98" t="s">
        <v>79</v>
      </c>
      <c r="D75" s="97">
        <v>1</v>
      </c>
      <c r="E75" s="107">
        <f t="shared" si="6"/>
        <v>14</v>
      </c>
      <c r="F75" s="96">
        <v>1</v>
      </c>
      <c r="G75" s="158">
        <f t="shared" si="7"/>
        <v>14</v>
      </c>
      <c r="H75" s="159">
        <v>1</v>
      </c>
      <c r="I75" s="158">
        <f t="shared" si="3"/>
        <v>14</v>
      </c>
      <c r="J75" s="160">
        <f>'12 Est Prof Wage Rate'!$G$35</f>
        <v>75</v>
      </c>
      <c r="K75" s="161">
        <f t="shared" si="8"/>
        <v>1050</v>
      </c>
    </row>
    <row r="76" spans="1:11" x14ac:dyDescent="0.2">
      <c r="A76" s="98" t="s">
        <v>198</v>
      </c>
      <c r="B76" s="101" t="s">
        <v>199</v>
      </c>
      <c r="C76" s="129" t="s">
        <v>79</v>
      </c>
      <c r="D76" s="97">
        <v>1</v>
      </c>
      <c r="E76" s="107">
        <f t="shared" si="6"/>
        <v>14</v>
      </c>
      <c r="F76" s="96">
        <v>12</v>
      </c>
      <c r="G76" s="158">
        <f t="shared" si="7"/>
        <v>168</v>
      </c>
      <c r="H76" s="159">
        <v>0.5</v>
      </c>
      <c r="I76" s="158">
        <f t="shared" si="3"/>
        <v>84</v>
      </c>
      <c r="J76" s="160">
        <f>'12 Est Prof Wage Rate'!$G$35</f>
        <v>75</v>
      </c>
      <c r="K76" s="161">
        <f t="shared" si="8"/>
        <v>6300</v>
      </c>
    </row>
    <row r="77" spans="1:11" ht="25.5" x14ac:dyDescent="0.2">
      <c r="A77" s="129"/>
      <c r="B77" s="109" t="s">
        <v>203</v>
      </c>
      <c r="C77" s="98" t="s">
        <v>79</v>
      </c>
      <c r="D77" s="97">
        <v>1</v>
      </c>
      <c r="E77" s="107">
        <f t="shared" si="6"/>
        <v>14</v>
      </c>
      <c r="F77" s="96">
        <v>1</v>
      </c>
      <c r="G77" s="158">
        <f t="shared" si="7"/>
        <v>14</v>
      </c>
      <c r="H77" s="159">
        <v>1</v>
      </c>
      <c r="I77" s="158">
        <f t="shared" si="3"/>
        <v>14</v>
      </c>
      <c r="J77" s="160">
        <f>'12 Est Prof Wage Rate'!$G$35</f>
        <v>75</v>
      </c>
      <c r="K77" s="161">
        <f t="shared" si="8"/>
        <v>1050</v>
      </c>
    </row>
    <row r="78" spans="1:11" x14ac:dyDescent="0.2">
      <c r="A78" s="98"/>
      <c r="B78" s="101" t="s">
        <v>204</v>
      </c>
      <c r="C78" s="129" t="s">
        <v>79</v>
      </c>
      <c r="D78" s="97">
        <v>0.5</v>
      </c>
      <c r="E78" s="107">
        <f t="shared" si="6"/>
        <v>7</v>
      </c>
      <c r="F78" s="96">
        <v>1</v>
      </c>
      <c r="G78" s="158">
        <f t="shared" si="7"/>
        <v>7</v>
      </c>
      <c r="H78" s="159">
        <v>3</v>
      </c>
      <c r="I78" s="158">
        <f t="shared" si="3"/>
        <v>21</v>
      </c>
      <c r="J78" s="160">
        <f>'12 Est Prof Wage Rate'!$G$35</f>
        <v>75</v>
      </c>
      <c r="K78" s="161">
        <f t="shared" si="8"/>
        <v>1575</v>
      </c>
    </row>
    <row r="79" spans="1:11" ht="25.5" x14ac:dyDescent="0.2">
      <c r="A79" s="98"/>
      <c r="B79" s="109" t="s">
        <v>205</v>
      </c>
      <c r="C79" s="129" t="s">
        <v>79</v>
      </c>
      <c r="D79" s="97">
        <v>1</v>
      </c>
      <c r="E79" s="107">
        <f t="shared" si="6"/>
        <v>14</v>
      </c>
      <c r="F79" s="96">
        <v>1</v>
      </c>
      <c r="G79" s="158">
        <f t="shared" si="7"/>
        <v>14</v>
      </c>
      <c r="H79" s="159">
        <v>0.5</v>
      </c>
      <c r="I79" s="158">
        <f t="shared" ref="I79:I83" si="9">ROUND((G79*H79),0)</f>
        <v>7</v>
      </c>
      <c r="J79" s="160">
        <f>'12 Est Prof Wage Rate'!$G$35</f>
        <v>75</v>
      </c>
      <c r="K79" s="161">
        <f t="shared" si="8"/>
        <v>525</v>
      </c>
    </row>
    <row r="80" spans="1:11" x14ac:dyDescent="0.2">
      <c r="A80" s="98"/>
      <c r="B80" s="101" t="s">
        <v>206</v>
      </c>
      <c r="C80" s="129" t="s">
        <v>79</v>
      </c>
      <c r="D80" s="97">
        <v>1</v>
      </c>
      <c r="E80" s="107">
        <f t="shared" si="6"/>
        <v>14</v>
      </c>
      <c r="F80" s="96">
        <v>1</v>
      </c>
      <c r="G80" s="158">
        <f t="shared" si="7"/>
        <v>14</v>
      </c>
      <c r="H80" s="159">
        <v>0.5</v>
      </c>
      <c r="I80" s="158">
        <f t="shared" si="9"/>
        <v>7</v>
      </c>
      <c r="J80" s="160">
        <f>'12 Est Prof Wage Rate'!$G$35</f>
        <v>75</v>
      </c>
      <c r="K80" s="161">
        <f t="shared" si="8"/>
        <v>525</v>
      </c>
    </row>
    <row r="81" spans="1:11" x14ac:dyDescent="0.2">
      <c r="A81" s="98"/>
      <c r="B81" s="101" t="s">
        <v>207</v>
      </c>
      <c r="C81" s="129" t="s">
        <v>79</v>
      </c>
      <c r="D81" s="97">
        <v>1</v>
      </c>
      <c r="E81" s="107">
        <f t="shared" si="6"/>
        <v>14</v>
      </c>
      <c r="F81" s="96">
        <v>1</v>
      </c>
      <c r="G81" s="158">
        <f t="shared" si="7"/>
        <v>14</v>
      </c>
      <c r="H81" s="159">
        <v>4</v>
      </c>
      <c r="I81" s="158">
        <f t="shared" si="9"/>
        <v>56</v>
      </c>
      <c r="J81" s="160">
        <f>'12 Est Prof Wage Rate'!$G$35</f>
        <v>75</v>
      </c>
      <c r="K81" s="161">
        <f t="shared" si="8"/>
        <v>4200</v>
      </c>
    </row>
    <row r="82" spans="1:11" x14ac:dyDescent="0.2">
      <c r="A82" s="110" t="s">
        <v>208</v>
      </c>
      <c r="B82" s="111"/>
      <c r="C82" s="112"/>
      <c r="D82" s="113"/>
      <c r="E82" s="114"/>
      <c r="F82" s="114"/>
      <c r="G82" s="115"/>
      <c r="H82" s="116"/>
      <c r="I82" s="117"/>
      <c r="J82" s="118"/>
      <c r="K82" s="119"/>
    </row>
    <row r="83" spans="1:11" x14ac:dyDescent="0.2">
      <c r="A83" s="98" t="s">
        <v>209</v>
      </c>
      <c r="B83" s="101" t="s">
        <v>210</v>
      </c>
      <c r="C83" s="98" t="s">
        <v>79</v>
      </c>
      <c r="D83" s="97">
        <v>1</v>
      </c>
      <c r="E83" s="107">
        <f t="shared" si="6"/>
        <v>14</v>
      </c>
      <c r="F83" s="96">
        <v>1</v>
      </c>
      <c r="G83" s="158">
        <f t="shared" ref="G83" si="10">E83*F83</f>
        <v>14</v>
      </c>
      <c r="H83" s="159">
        <v>1</v>
      </c>
      <c r="I83" s="158">
        <f t="shared" si="9"/>
        <v>14</v>
      </c>
      <c r="J83" s="160">
        <f>'12 Est Prof Wage Rate'!$G$35</f>
        <v>75</v>
      </c>
      <c r="K83" s="161">
        <f t="shared" ref="K83" si="11">IF((J83*I83)="","",(J83*I83))</f>
        <v>1050</v>
      </c>
    </row>
  </sheetData>
  <phoneticPr fontId="14" type="noConversion"/>
  <printOptions horizontalCentered="1"/>
  <pageMargins left="0.25" right="0.25" top="0.25" bottom="0.25" header="0.5" footer="0.5"/>
  <pageSetup scale="80" fitToHeight="20" orientation="landscape" horizontalDpi="4294967292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13BC92-9D28-4768-A991-09A4950B3A9F}">
  <sheetPr>
    <tabColor theme="6" tint="0.59999389629810485"/>
    <pageSetUpPr fitToPage="1"/>
  </sheetPr>
  <dimension ref="A1:K36"/>
  <sheetViews>
    <sheetView zoomScaleNormal="100" workbookViewId="0">
      <pane ySplit="12" topLeftCell="A13" activePane="bottomLeft" state="frozen"/>
      <selection pane="bottomLeft" activeCell="K13" sqref="K13"/>
    </sheetView>
  </sheetViews>
  <sheetFormatPr defaultColWidth="9.42578125" defaultRowHeight="12.75" x14ac:dyDescent="0.2"/>
  <cols>
    <col min="1" max="1" width="12.5703125" style="7" customWidth="1"/>
    <col min="2" max="2" width="45.42578125" style="11" customWidth="1"/>
    <col min="3" max="3" width="11.42578125" style="9" customWidth="1"/>
    <col min="4" max="4" width="12.28515625" style="16" customWidth="1"/>
    <col min="5" max="5" width="12.28515625" style="18" customWidth="1"/>
    <col min="6" max="6" width="11.42578125" style="7" customWidth="1"/>
    <col min="7" max="7" width="12.5703125" style="8" customWidth="1"/>
    <col min="8" max="8" width="16.7109375" style="7" bestFit="1" customWidth="1"/>
    <col min="9" max="9" width="12.42578125" style="22" customWidth="1"/>
    <col min="10" max="10" width="9.42578125" style="27"/>
    <col min="11" max="11" width="11.42578125" style="187" bestFit="1" customWidth="1"/>
    <col min="12" max="16384" width="9.42578125" style="1"/>
  </cols>
  <sheetData>
    <row r="1" spans="1:11" x14ac:dyDescent="0.2">
      <c r="A1" s="2" t="str">
        <f>'12 BH Collection WWLG'!A1</f>
        <v>RURAL UTILITIES SERVICE</v>
      </c>
      <c r="B1" s="3"/>
      <c r="C1" s="3"/>
      <c r="D1" s="14"/>
      <c r="E1" s="3"/>
      <c r="F1" s="3"/>
      <c r="G1" s="5"/>
      <c r="H1" s="3"/>
      <c r="I1" s="21"/>
      <c r="J1" s="40"/>
      <c r="K1" s="3"/>
    </row>
    <row r="2" spans="1:11" x14ac:dyDescent="0.2">
      <c r="A2" s="2" t="str">
        <f>'12 BH Collection WWLG'!A2</f>
        <v>WATER AND WASTE LOAN AND GRANT PROGRAM</v>
      </c>
      <c r="B2" s="3"/>
      <c r="C2" s="2"/>
      <c r="D2" s="15"/>
      <c r="E2" s="3"/>
      <c r="F2" s="3"/>
      <c r="G2" s="5"/>
      <c r="H2" s="3"/>
      <c r="I2" s="21"/>
      <c r="J2" s="40"/>
      <c r="K2" s="2"/>
    </row>
    <row r="3" spans="1:11" x14ac:dyDescent="0.2">
      <c r="A3" s="2" t="str">
        <f>'12 BH Collection RAVG-Reg'!A3</f>
        <v>RURAL AND NATIVE ALASKAN VILLAGES GRANTS (RAVG-REGULAR)</v>
      </c>
      <c r="B3" s="3"/>
      <c r="C3" s="2"/>
      <c r="D3" s="15"/>
      <c r="E3" s="3"/>
      <c r="F3" s="3"/>
      <c r="G3" s="5"/>
      <c r="H3" s="3"/>
      <c r="I3" s="21"/>
      <c r="J3" s="40"/>
      <c r="K3" s="2"/>
    </row>
    <row r="4" spans="1:11" x14ac:dyDescent="0.2">
      <c r="A4" s="2" t="str">
        <f>'12 BH Collection WWLG'!A3</f>
        <v>INFORMATION COLLECTION BURDEN HOURS</v>
      </c>
      <c r="B4" s="3"/>
      <c r="C4" s="2"/>
      <c r="D4" s="15"/>
      <c r="E4" s="3"/>
      <c r="F4" s="3"/>
      <c r="G4" s="5"/>
      <c r="H4" s="3"/>
      <c r="I4" s="21"/>
      <c r="J4" s="40"/>
      <c r="K4" s="6"/>
    </row>
    <row r="5" spans="1:11" x14ac:dyDescent="0.2">
      <c r="A5" s="2" t="str">
        <f>'12 BH Collection WWLG'!A4</f>
        <v>OMB # 0572 - 0121</v>
      </c>
      <c r="B5" s="3"/>
      <c r="C5" s="2"/>
      <c r="D5" s="15"/>
      <c r="E5" s="3"/>
      <c r="F5" s="3"/>
      <c r="G5" s="5"/>
      <c r="H5" s="3"/>
      <c r="I5" s="21"/>
      <c r="J5" s="40"/>
      <c r="K5" s="6"/>
    </row>
    <row r="6" spans="1:11" x14ac:dyDescent="0.2">
      <c r="A6" s="4">
        <f>'12 BH Collection WWLG'!A5</f>
        <v>45614</v>
      </c>
      <c r="B6" s="3"/>
      <c r="C6" s="2"/>
      <c r="D6" s="15"/>
      <c r="E6" s="3"/>
      <c r="F6" s="3"/>
      <c r="G6" s="5"/>
      <c r="H6" s="3"/>
      <c r="I6" s="21"/>
      <c r="J6" s="40"/>
      <c r="K6" s="6"/>
    </row>
    <row r="7" spans="1:11" x14ac:dyDescent="0.2">
      <c r="A7" s="4"/>
      <c r="B7" s="3"/>
      <c r="C7" s="2"/>
      <c r="D7" s="15"/>
      <c r="E7" s="3"/>
      <c r="F7" s="3"/>
      <c r="G7" s="5"/>
      <c r="H7" s="3"/>
      <c r="I7" s="21"/>
      <c r="J7" s="40"/>
      <c r="K7" s="6"/>
    </row>
    <row r="8" spans="1:11" x14ac:dyDescent="0.2">
      <c r="A8" s="26" t="s">
        <v>18</v>
      </c>
      <c r="B8" s="3"/>
      <c r="C8" s="173">
        <f>'12 BH Collection RAVG-Reg'!C8</f>
        <v>23</v>
      </c>
      <c r="D8" s="26"/>
      <c r="E8" s="3"/>
      <c r="F8" s="39"/>
      <c r="G8" s="1"/>
      <c r="H8" s="42"/>
      <c r="I8" s="100"/>
      <c r="J8" s="192" t="s">
        <v>19</v>
      </c>
      <c r="K8" s="193">
        <f>'12 BH Collection RAVG-Reg'!K8</f>
        <v>14</v>
      </c>
    </row>
    <row r="9" spans="1:11" x14ac:dyDescent="0.2">
      <c r="A9" s="26" t="s">
        <v>50</v>
      </c>
      <c r="B9" s="3"/>
      <c r="C9" s="102">
        <f>I10/G10</f>
        <v>0.8441558441558441</v>
      </c>
      <c r="D9" s="26"/>
      <c r="E9" s="3"/>
      <c r="F9" s="42"/>
      <c r="G9" s="1"/>
      <c r="H9" s="42"/>
      <c r="I9" s="100"/>
      <c r="J9" s="42" t="s">
        <v>51</v>
      </c>
      <c r="K9" s="105">
        <f>G10/C8</f>
        <v>30.130434782608695</v>
      </c>
    </row>
    <row r="10" spans="1:11" x14ac:dyDescent="0.2">
      <c r="A10" s="26" t="s">
        <v>52</v>
      </c>
      <c r="B10" s="3"/>
      <c r="C10" s="2"/>
      <c r="D10" s="15"/>
      <c r="E10" s="3"/>
      <c r="F10" s="42" t="s">
        <v>53</v>
      </c>
      <c r="G10" s="104">
        <f>SUM(G14:G36)</f>
        <v>693</v>
      </c>
      <c r="H10" s="42"/>
      <c r="I10" s="104">
        <f>SUM(I14:I36)</f>
        <v>585</v>
      </c>
      <c r="J10" s="41"/>
      <c r="K10" s="103">
        <f>SUM(K14:K36)</f>
        <v>43875</v>
      </c>
    </row>
    <row r="11" spans="1:11" x14ac:dyDescent="0.2">
      <c r="A11" s="151" t="s">
        <v>54</v>
      </c>
      <c r="B11" s="152" t="s">
        <v>55</v>
      </c>
      <c r="C11" s="152" t="s">
        <v>56</v>
      </c>
      <c r="D11" s="152" t="s">
        <v>57</v>
      </c>
      <c r="E11" s="153" t="s">
        <v>58</v>
      </c>
      <c r="F11" s="154" t="s">
        <v>59</v>
      </c>
      <c r="G11" s="153" t="s">
        <v>60</v>
      </c>
      <c r="H11" s="155" t="s">
        <v>61</v>
      </c>
      <c r="I11" s="156" t="s">
        <v>62</v>
      </c>
      <c r="J11" s="157" t="s">
        <v>63</v>
      </c>
      <c r="K11" s="157" t="s">
        <v>64</v>
      </c>
    </row>
    <row r="12" spans="1:11" ht="51" x14ac:dyDescent="0.2">
      <c r="A12" s="151" t="s">
        <v>65</v>
      </c>
      <c r="B12" s="152" t="s">
        <v>66</v>
      </c>
      <c r="C12" s="152" t="s">
        <v>67</v>
      </c>
      <c r="D12" s="162" t="s">
        <v>68</v>
      </c>
      <c r="E12" s="153" t="s">
        <v>69</v>
      </c>
      <c r="F12" s="152" t="s">
        <v>70</v>
      </c>
      <c r="G12" s="163" t="s">
        <v>71</v>
      </c>
      <c r="H12" s="152" t="s">
        <v>72</v>
      </c>
      <c r="I12" s="164" t="s">
        <v>73</v>
      </c>
      <c r="J12" s="156" t="s">
        <v>74</v>
      </c>
      <c r="K12" s="217" t="s">
        <v>75</v>
      </c>
    </row>
    <row r="13" spans="1:11" x14ac:dyDescent="0.2">
      <c r="A13" s="110" t="s">
        <v>76</v>
      </c>
      <c r="B13" s="111"/>
      <c r="C13" s="112"/>
      <c r="D13" s="113"/>
      <c r="E13" s="114"/>
      <c r="F13" s="114"/>
      <c r="G13" s="115"/>
      <c r="H13" s="116"/>
      <c r="I13" s="117"/>
      <c r="J13" s="118"/>
      <c r="K13" s="119"/>
    </row>
    <row r="14" spans="1:11" ht="25.5" x14ac:dyDescent="0.2">
      <c r="A14" s="98" t="s">
        <v>211</v>
      </c>
      <c r="B14" s="101" t="s">
        <v>264</v>
      </c>
      <c r="C14" s="129" t="s">
        <v>213</v>
      </c>
      <c r="D14" s="97">
        <v>1</v>
      </c>
      <c r="E14" s="158">
        <f>ROUND((D14*$C$8),0)</f>
        <v>23</v>
      </c>
      <c r="F14" s="98">
        <v>2</v>
      </c>
      <c r="G14" s="158">
        <f>E14*F14</f>
        <v>46</v>
      </c>
      <c r="H14" s="159">
        <v>1</v>
      </c>
      <c r="I14" s="158">
        <f>ROUND((G14*H14),0)</f>
        <v>46</v>
      </c>
      <c r="J14" s="160">
        <f>'12 Est Prof Wage Rate'!$G$35</f>
        <v>75</v>
      </c>
      <c r="K14" s="161">
        <f>IF((J14*I14)="","",(J14*I14))</f>
        <v>3450</v>
      </c>
    </row>
    <row r="15" spans="1:11" ht="25.5" x14ac:dyDescent="0.2">
      <c r="A15" s="98" t="s">
        <v>211</v>
      </c>
      <c r="B15" s="101" t="s">
        <v>214</v>
      </c>
      <c r="C15" s="129" t="s">
        <v>215</v>
      </c>
      <c r="D15" s="97">
        <v>1</v>
      </c>
      <c r="E15" s="158">
        <f t="shared" ref="E15:E19" si="0">ROUND((D15*$C$8),0)</f>
        <v>23</v>
      </c>
      <c r="F15" s="98">
        <v>2</v>
      </c>
      <c r="G15" s="158">
        <f t="shared" ref="G15:G18" si="1">E15*F15</f>
        <v>46</v>
      </c>
      <c r="H15" s="159">
        <v>1</v>
      </c>
      <c r="I15" s="158">
        <f t="shared" ref="I15:I36" si="2">ROUND((G15*H15),0)</f>
        <v>46</v>
      </c>
      <c r="J15" s="160">
        <f>'12 Est Prof Wage Rate'!$G$35</f>
        <v>75</v>
      </c>
      <c r="K15" s="161">
        <f t="shared" ref="K15:K18" si="3">IF((J15*I15)="","",(J15*I15))</f>
        <v>3450</v>
      </c>
    </row>
    <row r="16" spans="1:11" ht="25.5" x14ac:dyDescent="0.2">
      <c r="A16" s="98" t="s">
        <v>216</v>
      </c>
      <c r="B16" s="109" t="s">
        <v>217</v>
      </c>
      <c r="C16" s="129" t="s">
        <v>218</v>
      </c>
      <c r="D16" s="97">
        <v>1</v>
      </c>
      <c r="E16" s="158">
        <f t="shared" si="0"/>
        <v>23</v>
      </c>
      <c r="F16" s="98">
        <v>1</v>
      </c>
      <c r="G16" s="158">
        <f t="shared" si="1"/>
        <v>23</v>
      </c>
      <c r="H16" s="159">
        <v>5</v>
      </c>
      <c r="I16" s="158">
        <f t="shared" si="2"/>
        <v>115</v>
      </c>
      <c r="J16" s="160">
        <f>'12 Est Prof Wage Rate'!$G$35</f>
        <v>75</v>
      </c>
      <c r="K16" s="161">
        <f t="shared" si="3"/>
        <v>8625</v>
      </c>
    </row>
    <row r="17" spans="1:11" ht="25.5" x14ac:dyDescent="0.2">
      <c r="A17" s="98" t="s">
        <v>222</v>
      </c>
      <c r="B17" s="101" t="s">
        <v>223</v>
      </c>
      <c r="C17" s="129" t="s">
        <v>224</v>
      </c>
      <c r="D17" s="97">
        <v>1</v>
      </c>
      <c r="E17" s="158">
        <f t="shared" si="0"/>
        <v>23</v>
      </c>
      <c r="F17" s="98">
        <v>1</v>
      </c>
      <c r="G17" s="158">
        <f t="shared" si="1"/>
        <v>23</v>
      </c>
      <c r="H17" s="159">
        <f>10/60</f>
        <v>0.16666666666666666</v>
      </c>
      <c r="I17" s="158">
        <f t="shared" si="2"/>
        <v>4</v>
      </c>
      <c r="J17" s="160">
        <f>'12 Est Prof Wage Rate'!$G$35</f>
        <v>75</v>
      </c>
      <c r="K17" s="161">
        <f t="shared" si="3"/>
        <v>300</v>
      </c>
    </row>
    <row r="18" spans="1:11" ht="25.5" x14ac:dyDescent="0.2">
      <c r="A18" s="98" t="s">
        <v>225</v>
      </c>
      <c r="B18" s="101" t="s">
        <v>226</v>
      </c>
      <c r="C18" s="129" t="s">
        <v>227</v>
      </c>
      <c r="D18" s="97">
        <v>1</v>
      </c>
      <c r="E18" s="158">
        <f t="shared" si="0"/>
        <v>23</v>
      </c>
      <c r="F18" s="98">
        <v>1</v>
      </c>
      <c r="G18" s="158">
        <f t="shared" si="1"/>
        <v>23</v>
      </c>
      <c r="H18" s="159">
        <v>0.25</v>
      </c>
      <c r="I18" s="158">
        <f t="shared" si="2"/>
        <v>6</v>
      </c>
      <c r="J18" s="160">
        <f>'12 Est Prof Wage Rate'!$G$35</f>
        <v>75</v>
      </c>
      <c r="K18" s="161">
        <f t="shared" si="3"/>
        <v>450</v>
      </c>
    </row>
    <row r="19" spans="1:11" ht="25.5" x14ac:dyDescent="0.2">
      <c r="A19" s="98" t="s">
        <v>228</v>
      </c>
      <c r="B19" s="101" t="s">
        <v>229</v>
      </c>
      <c r="C19" s="129" t="s">
        <v>230</v>
      </c>
      <c r="D19" s="97">
        <v>0.1</v>
      </c>
      <c r="E19" s="158">
        <f t="shared" si="0"/>
        <v>2</v>
      </c>
      <c r="F19" s="98">
        <v>1</v>
      </c>
      <c r="G19" s="158">
        <f t="shared" ref="G19" si="4">E19*F19</f>
        <v>2</v>
      </c>
      <c r="H19" s="159">
        <v>1</v>
      </c>
      <c r="I19" s="158">
        <f t="shared" si="2"/>
        <v>2</v>
      </c>
      <c r="J19" s="160">
        <f>'12 Est Prof Wage Rate'!$G$35</f>
        <v>75</v>
      </c>
      <c r="K19" s="161">
        <f t="shared" ref="K19" si="5">IF((J19*I19)="","",(J19*I19))</f>
        <v>150</v>
      </c>
    </row>
    <row r="20" spans="1:11" x14ac:dyDescent="0.2">
      <c r="A20" s="110" t="s">
        <v>231</v>
      </c>
      <c r="B20" s="111"/>
      <c r="C20" s="112"/>
      <c r="D20" s="113"/>
      <c r="E20" s="114"/>
      <c r="F20" s="114"/>
      <c r="G20" s="115"/>
      <c r="H20" s="116"/>
      <c r="I20" s="117"/>
      <c r="J20" s="118"/>
      <c r="K20" s="119"/>
    </row>
    <row r="21" spans="1:11" ht="51" x14ac:dyDescent="0.2">
      <c r="A21" s="98" t="s">
        <v>232</v>
      </c>
      <c r="B21" s="101" t="s">
        <v>233</v>
      </c>
      <c r="C21" s="129" t="s">
        <v>341</v>
      </c>
      <c r="D21" s="97">
        <v>1</v>
      </c>
      <c r="E21" s="158">
        <f>ROUND((D21*$K$8),0)</f>
        <v>14</v>
      </c>
      <c r="F21" s="98">
        <v>1</v>
      </c>
      <c r="G21" s="158">
        <f>E21*F21</f>
        <v>14</v>
      </c>
      <c r="H21" s="159">
        <v>1</v>
      </c>
      <c r="I21" s="158">
        <f t="shared" si="2"/>
        <v>14</v>
      </c>
      <c r="J21" s="160">
        <f>'12 Est Prof Wage Rate'!$G$35</f>
        <v>75</v>
      </c>
      <c r="K21" s="161">
        <f>IF((J21*I21)="","",(J21*I21))</f>
        <v>1050</v>
      </c>
    </row>
    <row r="22" spans="1:11" ht="63.75" x14ac:dyDescent="0.2">
      <c r="A22" s="98" t="s">
        <v>234</v>
      </c>
      <c r="B22" s="101" t="s">
        <v>235</v>
      </c>
      <c r="C22" s="129" t="s">
        <v>342</v>
      </c>
      <c r="D22" s="97">
        <v>1</v>
      </c>
      <c r="E22" s="158">
        <f t="shared" ref="E22:E36" si="6">ROUND((D22*$K$8),0)</f>
        <v>14</v>
      </c>
      <c r="F22" s="98">
        <v>1</v>
      </c>
      <c r="G22" s="158">
        <f>E22*F22</f>
        <v>14</v>
      </c>
      <c r="H22" s="159">
        <v>1</v>
      </c>
      <c r="I22" s="158">
        <f t="shared" si="2"/>
        <v>14</v>
      </c>
      <c r="J22" s="160">
        <f>'12 Est Prof Wage Rate'!$G$35</f>
        <v>75</v>
      </c>
      <c r="K22" s="161">
        <f>IF((J22*I22)="","",(J22*I22))</f>
        <v>1050</v>
      </c>
    </row>
    <row r="23" spans="1:11" ht="38.25" x14ac:dyDescent="0.2">
      <c r="A23" s="98" t="s">
        <v>236</v>
      </c>
      <c r="B23" s="101" t="s">
        <v>237</v>
      </c>
      <c r="C23" s="129" t="s">
        <v>238</v>
      </c>
      <c r="D23" s="97">
        <v>1</v>
      </c>
      <c r="E23" s="158">
        <f t="shared" si="6"/>
        <v>14</v>
      </c>
      <c r="F23" s="96">
        <v>1</v>
      </c>
      <c r="G23" s="158">
        <f t="shared" ref="G23" si="7">E23*F23</f>
        <v>14</v>
      </c>
      <c r="H23" s="159">
        <v>0.25</v>
      </c>
      <c r="I23" s="158">
        <f t="shared" si="2"/>
        <v>4</v>
      </c>
      <c r="J23" s="160">
        <f>'12 Est Prof Wage Rate'!$G$35</f>
        <v>75</v>
      </c>
      <c r="K23" s="161">
        <f t="shared" ref="K23" si="8">IF((J23*I23)="","",(J23*I23))</f>
        <v>300</v>
      </c>
    </row>
    <row r="24" spans="1:11" ht="51" x14ac:dyDescent="0.2">
      <c r="A24" s="98" t="s">
        <v>239</v>
      </c>
      <c r="B24" s="101" t="s">
        <v>240</v>
      </c>
      <c r="C24" s="129" t="s">
        <v>343</v>
      </c>
      <c r="D24" s="97">
        <v>1</v>
      </c>
      <c r="E24" s="158">
        <f t="shared" si="6"/>
        <v>14</v>
      </c>
      <c r="F24" s="98">
        <v>1</v>
      </c>
      <c r="G24" s="158">
        <f>E24*F24</f>
        <v>14</v>
      </c>
      <c r="H24" s="159">
        <v>8</v>
      </c>
      <c r="I24" s="158">
        <f t="shared" si="2"/>
        <v>112</v>
      </c>
      <c r="J24" s="160">
        <f>'12 Est Prof Wage Rate'!$G$35</f>
        <v>75</v>
      </c>
      <c r="K24" s="161">
        <f>IF((J24*I24)="","",(J24*I24))</f>
        <v>8400</v>
      </c>
    </row>
    <row r="25" spans="1:11" ht="25.5" x14ac:dyDescent="0.2">
      <c r="A25" s="98" t="s">
        <v>241</v>
      </c>
      <c r="B25" s="101" t="s">
        <v>242</v>
      </c>
      <c r="C25" s="129" t="s">
        <v>243</v>
      </c>
      <c r="D25" s="97">
        <v>1</v>
      </c>
      <c r="E25" s="158">
        <f t="shared" si="6"/>
        <v>14</v>
      </c>
      <c r="F25" s="98">
        <v>1</v>
      </c>
      <c r="G25" s="158">
        <f>E25*F25</f>
        <v>14</v>
      </c>
      <c r="H25" s="159">
        <v>1</v>
      </c>
      <c r="I25" s="158">
        <f t="shared" si="2"/>
        <v>14</v>
      </c>
      <c r="J25" s="160">
        <f>'12 Est Prof Wage Rate'!$G$35</f>
        <v>75</v>
      </c>
      <c r="K25" s="161">
        <f>IF((J25*I25)="","",(J25*I25))</f>
        <v>1050</v>
      </c>
    </row>
    <row r="26" spans="1:11" ht="38.25" x14ac:dyDescent="0.2">
      <c r="A26" s="98" t="s">
        <v>244</v>
      </c>
      <c r="B26" s="101" t="s">
        <v>245</v>
      </c>
      <c r="C26" s="129" t="s">
        <v>246</v>
      </c>
      <c r="D26" s="97">
        <v>1</v>
      </c>
      <c r="E26" s="158">
        <f t="shared" si="6"/>
        <v>14</v>
      </c>
      <c r="F26" s="98">
        <v>1</v>
      </c>
      <c r="G26" s="158">
        <f t="shared" ref="G26:G29" si="9">E26*F26</f>
        <v>14</v>
      </c>
      <c r="H26" s="159">
        <v>1.5</v>
      </c>
      <c r="I26" s="158">
        <f t="shared" si="2"/>
        <v>21</v>
      </c>
      <c r="J26" s="160">
        <f>'12 Est Prof Wage Rate'!$G$35</f>
        <v>75</v>
      </c>
      <c r="K26" s="161">
        <f t="shared" ref="K26:K29" si="10">IF((J26*I26)="","",(J26*I26))</f>
        <v>1575</v>
      </c>
    </row>
    <row r="27" spans="1:11" ht="38.25" x14ac:dyDescent="0.2">
      <c r="A27" s="98" t="s">
        <v>244</v>
      </c>
      <c r="B27" s="101" t="s">
        <v>247</v>
      </c>
      <c r="C27" s="129" t="s">
        <v>344</v>
      </c>
      <c r="D27" s="97">
        <v>1</v>
      </c>
      <c r="E27" s="158">
        <f t="shared" si="6"/>
        <v>14</v>
      </c>
      <c r="F27" s="98">
        <v>1</v>
      </c>
      <c r="G27" s="158">
        <f t="shared" si="9"/>
        <v>14</v>
      </c>
      <c r="H27" s="159">
        <f>20/60</f>
        <v>0.33333333333333331</v>
      </c>
      <c r="I27" s="158">
        <f t="shared" si="2"/>
        <v>5</v>
      </c>
      <c r="J27" s="160">
        <f>'12 Est Prof Wage Rate'!$G$35</f>
        <v>75</v>
      </c>
      <c r="K27" s="161">
        <f t="shared" si="10"/>
        <v>375</v>
      </c>
    </row>
    <row r="28" spans="1:11" ht="51" x14ac:dyDescent="0.2">
      <c r="A28" s="98" t="s">
        <v>248</v>
      </c>
      <c r="B28" s="101" t="s">
        <v>249</v>
      </c>
      <c r="C28" s="129" t="s">
        <v>345</v>
      </c>
      <c r="D28" s="97">
        <v>1</v>
      </c>
      <c r="E28" s="158">
        <f t="shared" si="6"/>
        <v>14</v>
      </c>
      <c r="F28" s="98">
        <v>1</v>
      </c>
      <c r="G28" s="158">
        <f t="shared" si="9"/>
        <v>14</v>
      </c>
      <c r="H28" s="159">
        <v>2.5</v>
      </c>
      <c r="I28" s="158">
        <f t="shared" si="2"/>
        <v>35</v>
      </c>
      <c r="J28" s="160">
        <f>'12 Est Prof Wage Rate'!$G$35</f>
        <v>75</v>
      </c>
      <c r="K28" s="161">
        <f t="shared" si="10"/>
        <v>2625</v>
      </c>
    </row>
    <row r="29" spans="1:11" ht="25.5" x14ac:dyDescent="0.2">
      <c r="A29" s="98" t="s">
        <v>250</v>
      </c>
      <c r="B29" s="101" t="s">
        <v>251</v>
      </c>
      <c r="C29" s="129" t="s">
        <v>252</v>
      </c>
      <c r="D29" s="97">
        <v>0.1</v>
      </c>
      <c r="E29" s="158">
        <f t="shared" si="6"/>
        <v>1</v>
      </c>
      <c r="F29" s="98">
        <v>1</v>
      </c>
      <c r="G29" s="158">
        <f t="shared" si="9"/>
        <v>1</v>
      </c>
      <c r="H29" s="159">
        <v>1</v>
      </c>
      <c r="I29" s="158">
        <f t="shared" si="2"/>
        <v>1</v>
      </c>
      <c r="J29" s="160">
        <f>'12 Est Prof Wage Rate'!$G$35</f>
        <v>75</v>
      </c>
      <c r="K29" s="161">
        <f t="shared" si="10"/>
        <v>75</v>
      </c>
    </row>
    <row r="30" spans="1:11" x14ac:dyDescent="0.2">
      <c r="A30" s="110" t="s">
        <v>178</v>
      </c>
      <c r="B30" s="111"/>
      <c r="C30" s="112"/>
      <c r="D30" s="113"/>
      <c r="E30" s="114"/>
      <c r="F30" s="114"/>
      <c r="G30" s="115"/>
      <c r="H30" s="116"/>
      <c r="I30" s="117"/>
      <c r="J30" s="118"/>
      <c r="K30" s="119"/>
    </row>
    <row r="31" spans="1:11" ht="25.5" x14ac:dyDescent="0.2">
      <c r="A31" s="98" t="s">
        <v>180</v>
      </c>
      <c r="B31" s="101" t="s">
        <v>253</v>
      </c>
      <c r="C31" s="129" t="s">
        <v>254</v>
      </c>
      <c r="D31" s="97">
        <v>1</v>
      </c>
      <c r="E31" s="158">
        <f t="shared" si="6"/>
        <v>14</v>
      </c>
      <c r="F31" s="98">
        <v>1</v>
      </c>
      <c r="G31" s="158">
        <f t="shared" ref="G31:G36" si="11">E31*F31</f>
        <v>14</v>
      </c>
      <c r="H31" s="159">
        <f>10/60</f>
        <v>0.16666666666666666</v>
      </c>
      <c r="I31" s="158">
        <f t="shared" si="2"/>
        <v>2</v>
      </c>
      <c r="J31" s="160">
        <f>'12 Est Prof Wage Rate'!$G$35</f>
        <v>75</v>
      </c>
      <c r="K31" s="161">
        <f t="shared" ref="K31:K36" si="12">IF((J31*I31)="","",(J31*I31))</f>
        <v>150</v>
      </c>
    </row>
    <row r="32" spans="1:11" ht="25.5" x14ac:dyDescent="0.2">
      <c r="A32" s="98">
        <v>1780.75</v>
      </c>
      <c r="B32" s="101" t="s">
        <v>349</v>
      </c>
      <c r="C32" s="129" t="s">
        <v>255</v>
      </c>
      <c r="D32" s="97">
        <v>1</v>
      </c>
      <c r="E32" s="158">
        <f t="shared" si="6"/>
        <v>14</v>
      </c>
      <c r="F32" s="98">
        <v>1</v>
      </c>
      <c r="G32" s="158">
        <f t="shared" si="11"/>
        <v>14</v>
      </c>
      <c r="H32" s="159">
        <v>0.25</v>
      </c>
      <c r="I32" s="158">
        <f t="shared" si="2"/>
        <v>4</v>
      </c>
      <c r="J32" s="160">
        <f>'12 Est Prof Wage Rate'!$G$35</f>
        <v>75</v>
      </c>
      <c r="K32" s="161">
        <f t="shared" si="12"/>
        <v>300</v>
      </c>
    </row>
    <row r="33" spans="1:11" ht="25.5" x14ac:dyDescent="0.2">
      <c r="A33" s="98">
        <v>1780.75</v>
      </c>
      <c r="B33" s="101" t="s">
        <v>256</v>
      </c>
      <c r="C33" s="129" t="s">
        <v>346</v>
      </c>
      <c r="D33" s="97">
        <v>1</v>
      </c>
      <c r="E33" s="158">
        <f t="shared" si="6"/>
        <v>14</v>
      </c>
      <c r="F33" s="98">
        <v>1</v>
      </c>
      <c r="G33" s="158">
        <f t="shared" si="11"/>
        <v>14</v>
      </c>
      <c r="H33" s="159">
        <v>0.25</v>
      </c>
      <c r="I33" s="158">
        <f t="shared" si="2"/>
        <v>4</v>
      </c>
      <c r="J33" s="160">
        <f>'12 Est Prof Wage Rate'!$G$35</f>
        <v>75</v>
      </c>
      <c r="K33" s="161">
        <f t="shared" si="12"/>
        <v>300</v>
      </c>
    </row>
    <row r="34" spans="1:11" ht="38.25" x14ac:dyDescent="0.2">
      <c r="A34" s="98" t="s">
        <v>257</v>
      </c>
      <c r="B34" s="101" t="s">
        <v>258</v>
      </c>
      <c r="C34" s="129" t="s">
        <v>347</v>
      </c>
      <c r="D34" s="97">
        <v>1</v>
      </c>
      <c r="E34" s="158">
        <f t="shared" si="6"/>
        <v>14</v>
      </c>
      <c r="F34" s="98">
        <v>12</v>
      </c>
      <c r="G34" s="158">
        <f t="shared" si="11"/>
        <v>168</v>
      </c>
      <c r="H34" s="159">
        <v>0.5</v>
      </c>
      <c r="I34" s="158">
        <f t="shared" si="2"/>
        <v>84</v>
      </c>
      <c r="J34" s="160">
        <f>'12 Est Prof Wage Rate'!$G$35</f>
        <v>75</v>
      </c>
      <c r="K34" s="161">
        <f t="shared" si="12"/>
        <v>6300</v>
      </c>
    </row>
    <row r="35" spans="1:11" ht="38.25" x14ac:dyDescent="0.2">
      <c r="A35" s="98" t="s">
        <v>259</v>
      </c>
      <c r="B35" s="101" t="s">
        <v>260</v>
      </c>
      <c r="C35" s="129" t="s">
        <v>348</v>
      </c>
      <c r="D35" s="97">
        <v>1</v>
      </c>
      <c r="E35" s="158">
        <f t="shared" si="6"/>
        <v>14</v>
      </c>
      <c r="F35" s="98">
        <v>12</v>
      </c>
      <c r="G35" s="158">
        <f t="shared" si="11"/>
        <v>168</v>
      </c>
      <c r="H35" s="159">
        <v>0.25</v>
      </c>
      <c r="I35" s="158">
        <f t="shared" si="2"/>
        <v>42</v>
      </c>
      <c r="J35" s="160">
        <f>'12 Est Prof Wage Rate'!$G$35</f>
        <v>75</v>
      </c>
      <c r="K35" s="161">
        <f t="shared" si="12"/>
        <v>3150</v>
      </c>
    </row>
    <row r="36" spans="1:11" ht="25.5" x14ac:dyDescent="0.2">
      <c r="A36" s="98" t="s">
        <v>261</v>
      </c>
      <c r="B36" s="101" t="s">
        <v>262</v>
      </c>
      <c r="C36" s="129" t="s">
        <v>263</v>
      </c>
      <c r="D36" s="97">
        <v>0.95</v>
      </c>
      <c r="E36" s="158">
        <f t="shared" si="6"/>
        <v>13</v>
      </c>
      <c r="F36" s="98">
        <v>3</v>
      </c>
      <c r="G36" s="158">
        <f t="shared" si="11"/>
        <v>39</v>
      </c>
      <c r="H36" s="159">
        <v>0.25</v>
      </c>
      <c r="I36" s="158">
        <f t="shared" si="2"/>
        <v>10</v>
      </c>
      <c r="J36" s="160">
        <f>'12 Est Prof Wage Rate'!$G$35</f>
        <v>75</v>
      </c>
      <c r="K36" s="161">
        <f t="shared" si="12"/>
        <v>750</v>
      </c>
    </row>
  </sheetData>
  <printOptions horizontalCentered="1"/>
  <pageMargins left="0.25" right="0.25" top="0.25" bottom="0.25" header="0.5" footer="0.5"/>
  <pageSetup scale="62" fitToHeight="10" orientation="landscape" horizontalDpi="4294967292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1F5975-35FE-4D6C-897A-305DCD7D1472}">
  <sheetPr>
    <tabColor theme="6" tint="0.79998168889431442"/>
    <pageSetUpPr fitToPage="1"/>
  </sheetPr>
  <dimension ref="A1:K43"/>
  <sheetViews>
    <sheetView zoomScaleNormal="100" workbookViewId="0">
      <pane ySplit="12" topLeftCell="A13" activePane="bottomLeft" state="frozen"/>
      <selection pane="bottomLeft" activeCell="K13" sqref="K13"/>
    </sheetView>
  </sheetViews>
  <sheetFormatPr defaultColWidth="9.42578125" defaultRowHeight="12.75" x14ac:dyDescent="0.2"/>
  <cols>
    <col min="1" max="1" width="12.5703125" style="10" customWidth="1"/>
    <col min="2" max="2" width="45.42578125" style="12" customWidth="1"/>
    <col min="3" max="3" width="11.42578125" style="20" customWidth="1"/>
    <col min="4" max="4" width="12.28515625" style="17" customWidth="1"/>
    <col min="5" max="5" width="12.28515625" style="108" customWidth="1"/>
    <col min="6" max="6" width="11.42578125" style="10" customWidth="1"/>
    <col min="7" max="7" width="12.5703125" style="19" customWidth="1"/>
    <col min="8" max="8" width="16.7109375" style="10" bestFit="1" customWidth="1"/>
    <col min="9" max="9" width="12.42578125" style="23" customWidth="1"/>
    <col min="10" max="10" width="9.42578125" style="24"/>
    <col min="11" max="11" width="11.42578125" style="45" bestFit="1" customWidth="1"/>
    <col min="12" max="16384" width="9.42578125" style="1"/>
  </cols>
  <sheetData>
    <row r="1" spans="1:11" x14ac:dyDescent="0.2">
      <c r="A1" s="2" t="str">
        <f>'12 BH Collection WWLG'!A1</f>
        <v>RURAL UTILITIES SERVICE</v>
      </c>
      <c r="B1" s="3"/>
      <c r="C1" s="3"/>
      <c r="D1" s="14"/>
      <c r="E1" s="3"/>
      <c r="F1" s="3"/>
      <c r="G1" s="5"/>
      <c r="H1" s="3"/>
      <c r="I1" s="21"/>
      <c r="J1" s="40"/>
      <c r="K1" s="43"/>
    </row>
    <row r="2" spans="1:11" x14ac:dyDescent="0.2">
      <c r="A2" s="2" t="str">
        <f>'12 BH Collection WWLG'!A2</f>
        <v>WATER AND WASTE LOAN AND GRANT PROGRAM</v>
      </c>
      <c r="B2" s="3"/>
      <c r="C2" s="2"/>
      <c r="D2" s="15"/>
      <c r="E2" s="3"/>
      <c r="F2" s="3"/>
      <c r="G2" s="5"/>
      <c r="H2" s="3"/>
      <c r="I2" s="21"/>
      <c r="J2" s="40"/>
      <c r="K2" s="44"/>
    </row>
    <row r="3" spans="1:11" x14ac:dyDescent="0.2">
      <c r="A3" s="2" t="s">
        <v>6</v>
      </c>
      <c r="B3" s="3"/>
      <c r="C3" s="2"/>
      <c r="D3" s="15"/>
      <c r="E3" s="3"/>
      <c r="F3" s="3"/>
      <c r="G3" s="5"/>
      <c r="H3" s="3"/>
      <c r="I3" s="21"/>
      <c r="J3" s="40"/>
      <c r="K3" s="44"/>
    </row>
    <row r="4" spans="1:11" x14ac:dyDescent="0.2">
      <c r="A4" s="2" t="str">
        <f>'12 BH Collection WWLG'!A3</f>
        <v>INFORMATION COLLECTION BURDEN HOURS</v>
      </c>
      <c r="B4" s="3"/>
      <c r="C4" s="2"/>
      <c r="D4" s="15"/>
      <c r="E4" s="3"/>
      <c r="F4" s="3"/>
      <c r="G4" s="5"/>
      <c r="H4" s="3"/>
      <c r="I4" s="21"/>
      <c r="J4" s="40"/>
      <c r="K4" s="43"/>
    </row>
    <row r="5" spans="1:11" x14ac:dyDescent="0.2">
      <c r="A5" s="2" t="str">
        <f>'12 BH Collection WWLG'!A4</f>
        <v>OMB # 0572 - 0121</v>
      </c>
      <c r="B5" s="3"/>
      <c r="C5" s="2"/>
      <c r="D5" s="15"/>
      <c r="E5" s="3"/>
      <c r="F5" s="3"/>
      <c r="G5" s="5"/>
      <c r="H5" s="3"/>
      <c r="I5" s="21"/>
      <c r="J5" s="40"/>
      <c r="K5" s="43"/>
    </row>
    <row r="6" spans="1:11" x14ac:dyDescent="0.2">
      <c r="A6" s="4">
        <f>'12 BH Collection WWLG'!A5</f>
        <v>45614</v>
      </c>
      <c r="B6" s="3"/>
      <c r="C6" s="2"/>
      <c r="D6" s="15"/>
      <c r="E6" s="3"/>
      <c r="F6" s="3"/>
      <c r="G6" s="5"/>
      <c r="H6" s="3"/>
      <c r="I6" s="21"/>
      <c r="J6" s="40"/>
      <c r="K6" s="43"/>
    </row>
    <row r="7" spans="1:11" x14ac:dyDescent="0.2">
      <c r="A7" s="4"/>
      <c r="B7" s="3"/>
      <c r="C7" s="2"/>
      <c r="D7" s="15"/>
      <c r="E7" s="3"/>
      <c r="F7" s="3"/>
      <c r="G7" s="5"/>
      <c r="H7" s="3"/>
      <c r="I7" s="21"/>
      <c r="J7" s="40"/>
      <c r="K7" s="43"/>
    </row>
    <row r="8" spans="1:11" x14ac:dyDescent="0.2">
      <c r="A8" s="26" t="s">
        <v>18</v>
      </c>
      <c r="B8" s="3"/>
      <c r="C8" s="148">
        <v>20</v>
      </c>
      <c r="D8" s="26"/>
      <c r="E8" s="3"/>
      <c r="F8" s="39"/>
      <c r="G8" s="1"/>
      <c r="H8" s="42"/>
      <c r="I8" s="100"/>
      <c r="J8" s="127" t="s">
        <v>19</v>
      </c>
      <c r="K8" s="149">
        <v>20</v>
      </c>
    </row>
    <row r="9" spans="1:11" x14ac:dyDescent="0.2">
      <c r="A9" s="26" t="s">
        <v>50</v>
      </c>
      <c r="B9" s="3"/>
      <c r="C9" s="102">
        <f>I10/G10</f>
        <v>1.9945054945054945</v>
      </c>
      <c r="D9" s="26"/>
      <c r="E9" s="3"/>
      <c r="F9" s="42"/>
      <c r="G9" s="1"/>
      <c r="H9" s="42"/>
      <c r="I9" s="100"/>
      <c r="J9" s="42" t="s">
        <v>51</v>
      </c>
      <c r="K9" s="105">
        <f>G10/C8</f>
        <v>18.2</v>
      </c>
    </row>
    <row r="10" spans="1:11" x14ac:dyDescent="0.2">
      <c r="A10" s="26" t="s">
        <v>52</v>
      </c>
      <c r="B10" s="3"/>
      <c r="C10" s="2"/>
      <c r="D10" s="15"/>
      <c r="E10" s="3"/>
      <c r="F10" s="42" t="s">
        <v>53</v>
      </c>
      <c r="G10" s="104">
        <f>SUM(G14:G43)</f>
        <v>364</v>
      </c>
      <c r="H10" s="42"/>
      <c r="I10" s="104">
        <f>SUM(I14:I43)</f>
        <v>726</v>
      </c>
      <c r="J10" s="41"/>
      <c r="K10" s="103">
        <f>SUM(K14:K43)</f>
        <v>54450</v>
      </c>
    </row>
    <row r="11" spans="1:11" x14ac:dyDescent="0.2">
      <c r="A11" s="151" t="s">
        <v>54</v>
      </c>
      <c r="B11" s="152" t="s">
        <v>55</v>
      </c>
      <c r="C11" s="152" t="s">
        <v>56</v>
      </c>
      <c r="D11" s="152" t="s">
        <v>57</v>
      </c>
      <c r="E11" s="153" t="s">
        <v>58</v>
      </c>
      <c r="F11" s="154" t="s">
        <v>59</v>
      </c>
      <c r="G11" s="153" t="s">
        <v>60</v>
      </c>
      <c r="H11" s="155" t="s">
        <v>61</v>
      </c>
      <c r="I11" s="156" t="s">
        <v>62</v>
      </c>
      <c r="J11" s="157" t="s">
        <v>63</v>
      </c>
      <c r="K11" s="157" t="s">
        <v>64</v>
      </c>
    </row>
    <row r="12" spans="1:11" ht="51" x14ac:dyDescent="0.2">
      <c r="A12" s="151" t="s">
        <v>65</v>
      </c>
      <c r="B12" s="152" t="s">
        <v>66</v>
      </c>
      <c r="C12" s="152" t="s">
        <v>67</v>
      </c>
      <c r="D12" s="162" t="s">
        <v>68</v>
      </c>
      <c r="E12" s="153" t="s">
        <v>69</v>
      </c>
      <c r="F12" s="152" t="s">
        <v>70</v>
      </c>
      <c r="G12" s="163" t="s">
        <v>71</v>
      </c>
      <c r="H12" s="152" t="s">
        <v>72</v>
      </c>
      <c r="I12" s="164" t="s">
        <v>73</v>
      </c>
      <c r="J12" s="156" t="s">
        <v>74</v>
      </c>
      <c r="K12" s="157" t="s">
        <v>75</v>
      </c>
    </row>
    <row r="13" spans="1:11" x14ac:dyDescent="0.2">
      <c r="A13" s="110" t="s">
        <v>76</v>
      </c>
      <c r="B13" s="111"/>
      <c r="C13" s="112"/>
      <c r="D13" s="113"/>
      <c r="E13" s="114"/>
      <c r="F13" s="114"/>
      <c r="G13" s="115"/>
      <c r="H13" s="116"/>
      <c r="I13" s="117"/>
      <c r="J13" s="118"/>
      <c r="K13" s="119"/>
    </row>
    <row r="14" spans="1:11" x14ac:dyDescent="0.2">
      <c r="A14" s="98" t="s">
        <v>77</v>
      </c>
      <c r="B14" s="109" t="s">
        <v>78</v>
      </c>
      <c r="C14" s="98" t="s">
        <v>79</v>
      </c>
      <c r="D14" s="97">
        <v>0.05</v>
      </c>
      <c r="E14" s="107">
        <f>ROUND((D14*$C$8),0)</f>
        <v>1</v>
      </c>
      <c r="F14" s="96">
        <v>1</v>
      </c>
      <c r="G14" s="218">
        <f>E14*F14</f>
        <v>1</v>
      </c>
      <c r="H14" s="159">
        <v>8</v>
      </c>
      <c r="I14" s="158">
        <f>ROUND((G14*H14),0)</f>
        <v>8</v>
      </c>
      <c r="J14" s="160">
        <f>'12 Est Prof Wage Rate'!$G$35</f>
        <v>75</v>
      </c>
      <c r="K14" s="161">
        <f t="shared" ref="K14:K33" si="0">IF((J14*I14)="","",(J14*I14))</f>
        <v>600</v>
      </c>
    </row>
    <row r="15" spans="1:11" x14ac:dyDescent="0.2">
      <c r="A15" s="98" t="s">
        <v>80</v>
      </c>
      <c r="B15" s="109" t="s">
        <v>81</v>
      </c>
      <c r="C15" s="98" t="s">
        <v>79</v>
      </c>
      <c r="D15" s="97">
        <v>1</v>
      </c>
      <c r="E15" s="107">
        <f t="shared" ref="E15:E33" si="1">ROUND((D15*$C$8),0)</f>
        <v>20</v>
      </c>
      <c r="F15" s="96">
        <v>1</v>
      </c>
      <c r="G15" s="218">
        <f t="shared" ref="G15:G40" si="2">E15*F15</f>
        <v>20</v>
      </c>
      <c r="H15" s="159">
        <v>0.25</v>
      </c>
      <c r="I15" s="158">
        <f t="shared" ref="I15:I40" si="3">ROUND((G15*H15),0)</f>
        <v>5</v>
      </c>
      <c r="J15" s="160">
        <f>'12 Est Prof Wage Rate'!$G$35</f>
        <v>75</v>
      </c>
      <c r="K15" s="161">
        <f t="shared" si="0"/>
        <v>375</v>
      </c>
    </row>
    <row r="16" spans="1:11" ht="25.5" x14ac:dyDescent="0.2">
      <c r="A16" s="98" t="s">
        <v>82</v>
      </c>
      <c r="B16" s="109" t="s">
        <v>83</v>
      </c>
      <c r="C16" s="98" t="s">
        <v>79</v>
      </c>
      <c r="D16" s="97">
        <v>1</v>
      </c>
      <c r="E16" s="107">
        <f t="shared" si="1"/>
        <v>20</v>
      </c>
      <c r="F16" s="96">
        <v>1</v>
      </c>
      <c r="G16" s="218">
        <f t="shared" si="2"/>
        <v>20</v>
      </c>
      <c r="H16" s="159">
        <v>1</v>
      </c>
      <c r="I16" s="158">
        <f t="shared" si="3"/>
        <v>20</v>
      </c>
      <c r="J16" s="160">
        <f>'12 Est Prof Wage Rate'!$G$35</f>
        <v>75</v>
      </c>
      <c r="K16" s="161">
        <f t="shared" si="0"/>
        <v>1500</v>
      </c>
    </row>
    <row r="17" spans="1:11" ht="25.5" x14ac:dyDescent="0.2">
      <c r="A17" s="129" t="s">
        <v>84</v>
      </c>
      <c r="B17" s="101" t="s">
        <v>85</v>
      </c>
      <c r="C17" s="129" t="s">
        <v>79</v>
      </c>
      <c r="D17" s="97">
        <v>1</v>
      </c>
      <c r="E17" s="107">
        <f t="shared" si="1"/>
        <v>20</v>
      </c>
      <c r="F17" s="96">
        <v>1</v>
      </c>
      <c r="G17" s="218">
        <f t="shared" si="2"/>
        <v>20</v>
      </c>
      <c r="H17" s="159">
        <v>1</v>
      </c>
      <c r="I17" s="158">
        <f t="shared" si="3"/>
        <v>20</v>
      </c>
      <c r="J17" s="160">
        <f>'12 Est Prof Wage Rate'!$G$35</f>
        <v>75</v>
      </c>
      <c r="K17" s="161">
        <f t="shared" si="0"/>
        <v>1500</v>
      </c>
    </row>
    <row r="18" spans="1:11" x14ac:dyDescent="0.2">
      <c r="A18" s="129" t="s">
        <v>86</v>
      </c>
      <c r="B18" s="101" t="s">
        <v>87</v>
      </c>
      <c r="C18" s="129" t="s">
        <v>79</v>
      </c>
      <c r="D18" s="97">
        <v>1</v>
      </c>
      <c r="E18" s="107">
        <f t="shared" si="1"/>
        <v>20</v>
      </c>
      <c r="F18" s="96">
        <v>1</v>
      </c>
      <c r="G18" s="218">
        <f t="shared" si="2"/>
        <v>20</v>
      </c>
      <c r="H18" s="159">
        <v>0.25</v>
      </c>
      <c r="I18" s="158">
        <f t="shared" si="3"/>
        <v>5</v>
      </c>
      <c r="J18" s="160">
        <f>'12 Est Prof Wage Rate'!$G$35</f>
        <v>75</v>
      </c>
      <c r="K18" s="161">
        <f t="shared" si="0"/>
        <v>375</v>
      </c>
    </row>
    <row r="19" spans="1:11" x14ac:dyDescent="0.2">
      <c r="A19" s="98" t="s">
        <v>91</v>
      </c>
      <c r="B19" s="101" t="s">
        <v>92</v>
      </c>
      <c r="C19" s="98" t="s">
        <v>79</v>
      </c>
      <c r="D19" s="97">
        <v>0.15</v>
      </c>
      <c r="E19" s="107">
        <f t="shared" si="1"/>
        <v>3</v>
      </c>
      <c r="F19" s="96">
        <v>1</v>
      </c>
      <c r="G19" s="218">
        <f t="shared" si="2"/>
        <v>3</v>
      </c>
      <c r="H19" s="159">
        <v>1</v>
      </c>
      <c r="I19" s="158">
        <f t="shared" si="3"/>
        <v>3</v>
      </c>
      <c r="J19" s="160">
        <f>'12 Est Prof Wage Rate'!$G$35</f>
        <v>75</v>
      </c>
      <c r="K19" s="161">
        <f t="shared" si="0"/>
        <v>225</v>
      </c>
    </row>
    <row r="20" spans="1:11" x14ac:dyDescent="0.2">
      <c r="A20" s="98">
        <v>1780.19</v>
      </c>
      <c r="B20" s="101" t="s">
        <v>97</v>
      </c>
      <c r="C20" s="98" t="s">
        <v>79</v>
      </c>
      <c r="D20" s="97">
        <v>1</v>
      </c>
      <c r="E20" s="107">
        <f t="shared" si="1"/>
        <v>20</v>
      </c>
      <c r="F20" s="96">
        <v>1</v>
      </c>
      <c r="G20" s="218">
        <f t="shared" si="2"/>
        <v>20</v>
      </c>
      <c r="H20" s="159">
        <v>2</v>
      </c>
      <c r="I20" s="158">
        <f t="shared" si="3"/>
        <v>40</v>
      </c>
      <c r="J20" s="160">
        <f>'12 Est Prof Wage Rate'!$G$35</f>
        <v>75</v>
      </c>
      <c r="K20" s="161">
        <f t="shared" si="0"/>
        <v>3000</v>
      </c>
    </row>
    <row r="21" spans="1:11" x14ac:dyDescent="0.2">
      <c r="A21" s="98" t="s">
        <v>100</v>
      </c>
      <c r="B21" s="101" t="s">
        <v>101</v>
      </c>
      <c r="C21" s="98" t="s">
        <v>79</v>
      </c>
      <c r="D21" s="97">
        <v>1</v>
      </c>
      <c r="E21" s="107">
        <f t="shared" si="1"/>
        <v>20</v>
      </c>
      <c r="F21" s="96">
        <v>1</v>
      </c>
      <c r="G21" s="218">
        <f t="shared" si="2"/>
        <v>20</v>
      </c>
      <c r="H21" s="159">
        <v>1</v>
      </c>
      <c r="I21" s="158">
        <f t="shared" si="3"/>
        <v>20</v>
      </c>
      <c r="J21" s="160">
        <f>'12 Est Prof Wage Rate'!$G$35</f>
        <v>75</v>
      </c>
      <c r="K21" s="161">
        <f t="shared" si="0"/>
        <v>1500</v>
      </c>
    </row>
    <row r="22" spans="1:11" x14ac:dyDescent="0.2">
      <c r="A22" s="129" t="s">
        <v>102</v>
      </c>
      <c r="B22" s="101" t="s">
        <v>103</v>
      </c>
      <c r="C22" s="98" t="s">
        <v>79</v>
      </c>
      <c r="D22" s="97">
        <v>0</v>
      </c>
      <c r="E22" s="107">
        <f t="shared" si="1"/>
        <v>0</v>
      </c>
      <c r="F22" s="96">
        <v>1</v>
      </c>
      <c r="G22" s="218">
        <f t="shared" si="2"/>
        <v>0</v>
      </c>
      <c r="H22" s="159">
        <v>40</v>
      </c>
      <c r="I22" s="158">
        <f t="shared" si="3"/>
        <v>0</v>
      </c>
      <c r="J22" s="160">
        <f>'12 Est Prof Wage Rate'!$G$35</f>
        <v>75</v>
      </c>
      <c r="K22" s="161">
        <f t="shared" si="0"/>
        <v>0</v>
      </c>
    </row>
    <row r="23" spans="1:11" x14ac:dyDescent="0.2">
      <c r="A23" s="98" t="s">
        <v>104</v>
      </c>
      <c r="B23" s="101" t="s">
        <v>105</v>
      </c>
      <c r="C23" s="98" t="s">
        <v>79</v>
      </c>
      <c r="D23" s="97">
        <v>1</v>
      </c>
      <c r="E23" s="107">
        <f t="shared" si="1"/>
        <v>20</v>
      </c>
      <c r="F23" s="96">
        <v>1</v>
      </c>
      <c r="G23" s="218">
        <f t="shared" si="2"/>
        <v>20</v>
      </c>
      <c r="H23" s="159">
        <v>4</v>
      </c>
      <c r="I23" s="158">
        <f t="shared" si="3"/>
        <v>80</v>
      </c>
      <c r="J23" s="160">
        <f>'12 Est Prof Wage Rate'!$G$35</f>
        <v>75</v>
      </c>
      <c r="K23" s="161">
        <f t="shared" si="0"/>
        <v>6000</v>
      </c>
    </row>
    <row r="24" spans="1:11" ht="25.5" x14ac:dyDescent="0.2">
      <c r="A24" s="98" t="s">
        <v>106</v>
      </c>
      <c r="B24" s="109" t="s">
        <v>107</v>
      </c>
      <c r="C24" s="98" t="s">
        <v>79</v>
      </c>
      <c r="D24" s="97">
        <v>1</v>
      </c>
      <c r="E24" s="107">
        <f t="shared" si="1"/>
        <v>20</v>
      </c>
      <c r="F24" s="96">
        <v>1</v>
      </c>
      <c r="G24" s="218">
        <f t="shared" si="2"/>
        <v>20</v>
      </c>
      <c r="H24" s="159">
        <v>1</v>
      </c>
      <c r="I24" s="158">
        <f t="shared" si="3"/>
        <v>20</v>
      </c>
      <c r="J24" s="160">
        <f>'12 Est Prof Wage Rate'!$G$35</f>
        <v>75</v>
      </c>
      <c r="K24" s="161">
        <f t="shared" si="0"/>
        <v>1500</v>
      </c>
    </row>
    <row r="25" spans="1:11" ht="25.5" x14ac:dyDescent="0.2">
      <c r="A25" s="98" t="s">
        <v>106</v>
      </c>
      <c r="B25" s="109" t="s">
        <v>108</v>
      </c>
      <c r="C25" s="98" t="s">
        <v>79</v>
      </c>
      <c r="D25" s="97">
        <v>0</v>
      </c>
      <c r="E25" s="107">
        <f t="shared" si="1"/>
        <v>0</v>
      </c>
      <c r="F25" s="96">
        <v>1</v>
      </c>
      <c r="G25" s="218">
        <f t="shared" si="2"/>
        <v>0</v>
      </c>
      <c r="H25" s="159">
        <v>20</v>
      </c>
      <c r="I25" s="158">
        <f t="shared" si="3"/>
        <v>0</v>
      </c>
      <c r="J25" s="160">
        <f>'12 Est Prof Wage Rate'!$G$35</f>
        <v>75</v>
      </c>
      <c r="K25" s="161">
        <f t="shared" si="0"/>
        <v>0</v>
      </c>
    </row>
    <row r="26" spans="1:11" ht="25.5" x14ac:dyDescent="0.2">
      <c r="A26" s="98" t="s">
        <v>106</v>
      </c>
      <c r="B26" s="109" t="s">
        <v>47</v>
      </c>
      <c r="C26" s="98" t="s">
        <v>79</v>
      </c>
      <c r="D26" s="97">
        <v>0</v>
      </c>
      <c r="E26" s="107">
        <f t="shared" si="1"/>
        <v>0</v>
      </c>
      <c r="F26" s="96">
        <v>1</v>
      </c>
      <c r="G26" s="218">
        <f t="shared" si="2"/>
        <v>0</v>
      </c>
      <c r="H26" s="159">
        <v>50</v>
      </c>
      <c r="I26" s="158">
        <f t="shared" si="3"/>
        <v>0</v>
      </c>
      <c r="J26" s="160">
        <f>'12 Est Prof Wage Rate'!$G$35</f>
        <v>75</v>
      </c>
      <c r="K26" s="161">
        <f t="shared" si="0"/>
        <v>0</v>
      </c>
    </row>
    <row r="27" spans="1:11" ht="25.5" x14ac:dyDescent="0.2">
      <c r="A27" s="98" t="s">
        <v>106</v>
      </c>
      <c r="B27" s="109" t="s">
        <v>109</v>
      </c>
      <c r="C27" s="98" t="s">
        <v>79</v>
      </c>
      <c r="D27" s="97">
        <v>0</v>
      </c>
      <c r="E27" s="107">
        <f t="shared" si="1"/>
        <v>0</v>
      </c>
      <c r="F27" s="96">
        <v>1</v>
      </c>
      <c r="G27" s="218">
        <f t="shared" si="2"/>
        <v>0</v>
      </c>
      <c r="H27" s="159">
        <v>150</v>
      </c>
      <c r="I27" s="158">
        <f t="shared" si="3"/>
        <v>0</v>
      </c>
      <c r="J27" s="160">
        <f>'12 Est Prof Wage Rate'!$G$35</f>
        <v>75</v>
      </c>
      <c r="K27" s="161">
        <f t="shared" si="0"/>
        <v>0</v>
      </c>
    </row>
    <row r="28" spans="1:11" ht="25.5" x14ac:dyDescent="0.2">
      <c r="A28" s="98" t="s">
        <v>110</v>
      </c>
      <c r="B28" s="109" t="s">
        <v>111</v>
      </c>
      <c r="C28" s="98" t="s">
        <v>79</v>
      </c>
      <c r="D28" s="97">
        <v>1</v>
      </c>
      <c r="E28" s="107">
        <f t="shared" si="1"/>
        <v>20</v>
      </c>
      <c r="F28" s="96">
        <v>1</v>
      </c>
      <c r="G28" s="218">
        <f t="shared" si="2"/>
        <v>20</v>
      </c>
      <c r="H28" s="159">
        <v>0.25</v>
      </c>
      <c r="I28" s="158">
        <f t="shared" si="3"/>
        <v>5</v>
      </c>
      <c r="J28" s="160">
        <f>'12 Est Prof Wage Rate'!$G$35</f>
        <v>75</v>
      </c>
      <c r="K28" s="161">
        <f t="shared" si="0"/>
        <v>375</v>
      </c>
    </row>
    <row r="29" spans="1:11" ht="25.5" x14ac:dyDescent="0.2">
      <c r="A29" s="98" t="s">
        <v>114</v>
      </c>
      <c r="B29" s="109" t="s">
        <v>115</v>
      </c>
      <c r="C29" s="129" t="s">
        <v>79</v>
      </c>
      <c r="D29" s="97">
        <v>0</v>
      </c>
      <c r="E29" s="107">
        <f t="shared" si="1"/>
        <v>0</v>
      </c>
      <c r="F29" s="98">
        <v>1</v>
      </c>
      <c r="G29" s="218">
        <f t="shared" si="2"/>
        <v>0</v>
      </c>
      <c r="H29" s="159">
        <v>8</v>
      </c>
      <c r="I29" s="158">
        <f t="shared" si="3"/>
        <v>0</v>
      </c>
      <c r="J29" s="160">
        <f>'12 Est Prof Wage Rate'!$G$35</f>
        <v>75</v>
      </c>
      <c r="K29" s="161">
        <f>IF((J29*I29)="","",(J29*I29))</f>
        <v>0</v>
      </c>
    </row>
    <row r="30" spans="1:11" ht="25.5" x14ac:dyDescent="0.2">
      <c r="A30" s="98" t="s">
        <v>114</v>
      </c>
      <c r="B30" s="109" t="s">
        <v>116</v>
      </c>
      <c r="C30" s="129" t="s">
        <v>79</v>
      </c>
      <c r="D30" s="97">
        <v>0</v>
      </c>
      <c r="E30" s="107">
        <f t="shared" si="1"/>
        <v>0</v>
      </c>
      <c r="F30" s="98">
        <v>1</v>
      </c>
      <c r="G30" s="218">
        <f t="shared" si="2"/>
        <v>0</v>
      </c>
      <c r="H30" s="159">
        <v>6</v>
      </c>
      <c r="I30" s="158">
        <f t="shared" si="3"/>
        <v>0</v>
      </c>
      <c r="J30" s="160">
        <f>'12 Est Prof Wage Rate'!$G$35</f>
        <v>75</v>
      </c>
      <c r="K30" s="161">
        <f t="shared" ref="K30:K32" si="4">IF((J30*I30)="","",(J30*I30))</f>
        <v>0</v>
      </c>
    </row>
    <row r="31" spans="1:11" ht="25.5" x14ac:dyDescent="0.2">
      <c r="A31" s="98" t="s">
        <v>114</v>
      </c>
      <c r="B31" s="109" t="s">
        <v>117</v>
      </c>
      <c r="C31" s="129" t="s">
        <v>79</v>
      </c>
      <c r="D31" s="97">
        <v>1</v>
      </c>
      <c r="E31" s="107">
        <f t="shared" si="1"/>
        <v>20</v>
      </c>
      <c r="F31" s="98">
        <v>1</v>
      </c>
      <c r="G31" s="218">
        <f t="shared" si="2"/>
        <v>20</v>
      </c>
      <c r="H31" s="159">
        <v>6</v>
      </c>
      <c r="I31" s="158">
        <f t="shared" si="3"/>
        <v>120</v>
      </c>
      <c r="J31" s="160">
        <f>'12 Est Prof Wage Rate'!$G$35</f>
        <v>75</v>
      </c>
      <c r="K31" s="161">
        <f t="shared" si="4"/>
        <v>9000</v>
      </c>
    </row>
    <row r="32" spans="1:11" ht="25.5" x14ac:dyDescent="0.2">
      <c r="A32" s="98" t="s">
        <v>114</v>
      </c>
      <c r="B32" s="109" t="s">
        <v>118</v>
      </c>
      <c r="C32" s="129" t="s">
        <v>79</v>
      </c>
      <c r="D32" s="97">
        <v>0</v>
      </c>
      <c r="E32" s="107">
        <f t="shared" si="1"/>
        <v>0</v>
      </c>
      <c r="F32" s="98">
        <v>1</v>
      </c>
      <c r="G32" s="218">
        <f t="shared" si="2"/>
        <v>0</v>
      </c>
      <c r="H32" s="159">
        <v>6</v>
      </c>
      <c r="I32" s="158">
        <f t="shared" si="3"/>
        <v>0</v>
      </c>
      <c r="J32" s="160">
        <f>'12 Est Prof Wage Rate'!$G$35</f>
        <v>75</v>
      </c>
      <c r="K32" s="161">
        <f t="shared" si="4"/>
        <v>0</v>
      </c>
    </row>
    <row r="33" spans="1:11" x14ac:dyDescent="0.2">
      <c r="A33" s="98"/>
      <c r="B33" s="101" t="s">
        <v>143</v>
      </c>
      <c r="C33" s="129" t="s">
        <v>79</v>
      </c>
      <c r="D33" s="97">
        <v>1</v>
      </c>
      <c r="E33" s="107">
        <f t="shared" si="1"/>
        <v>20</v>
      </c>
      <c r="F33" s="96">
        <v>1</v>
      </c>
      <c r="G33" s="218">
        <f t="shared" si="2"/>
        <v>20</v>
      </c>
      <c r="H33" s="159">
        <v>2</v>
      </c>
      <c r="I33" s="158">
        <f t="shared" si="3"/>
        <v>40</v>
      </c>
      <c r="J33" s="160">
        <f>'12 Est Prof Wage Rate'!$G$35</f>
        <v>75</v>
      </c>
      <c r="K33" s="161">
        <f t="shared" si="0"/>
        <v>3000</v>
      </c>
    </row>
    <row r="34" spans="1:11" x14ac:dyDescent="0.2">
      <c r="A34" s="110" t="s">
        <v>144</v>
      </c>
      <c r="B34" s="111"/>
      <c r="C34" s="112"/>
      <c r="D34" s="113"/>
      <c r="E34" s="114"/>
      <c r="F34" s="114"/>
      <c r="G34" s="115"/>
      <c r="H34" s="116"/>
      <c r="I34" s="117"/>
      <c r="J34" s="118"/>
      <c r="K34" s="119"/>
    </row>
    <row r="35" spans="1:11" x14ac:dyDescent="0.2">
      <c r="A35" s="98" t="s">
        <v>145</v>
      </c>
      <c r="B35" s="101" t="s">
        <v>146</v>
      </c>
      <c r="C35" s="129" t="s">
        <v>79</v>
      </c>
      <c r="D35" s="97">
        <v>1</v>
      </c>
      <c r="E35" s="107">
        <f>ROUND((D35*$K$8),0)</f>
        <v>20</v>
      </c>
      <c r="F35" s="96">
        <v>1</v>
      </c>
      <c r="G35" s="158">
        <f t="shared" si="2"/>
        <v>20</v>
      </c>
      <c r="H35" s="159">
        <v>1</v>
      </c>
      <c r="I35" s="158">
        <f t="shared" si="3"/>
        <v>20</v>
      </c>
      <c r="J35" s="160">
        <f>'12 Est Prof Wage Rate'!$G$35</f>
        <v>75</v>
      </c>
      <c r="K35" s="161">
        <f t="shared" ref="K35:K40" si="5">IF((J35*I35)="","",(J35*I35))</f>
        <v>1500</v>
      </c>
    </row>
    <row r="36" spans="1:11" x14ac:dyDescent="0.2">
      <c r="A36" s="98" t="s">
        <v>147</v>
      </c>
      <c r="B36" s="101" t="s">
        <v>148</v>
      </c>
      <c r="C36" s="98" t="s">
        <v>79</v>
      </c>
      <c r="D36" s="97">
        <v>1</v>
      </c>
      <c r="E36" s="107">
        <f t="shared" ref="E36:E40" si="6">ROUND((D36*$K$8),0)</f>
        <v>20</v>
      </c>
      <c r="F36" s="96">
        <v>1</v>
      </c>
      <c r="G36" s="158">
        <f t="shared" si="2"/>
        <v>20</v>
      </c>
      <c r="H36" s="159">
        <v>1</v>
      </c>
      <c r="I36" s="158">
        <f t="shared" si="3"/>
        <v>20</v>
      </c>
      <c r="J36" s="160">
        <f>'12 Est Prof Wage Rate'!$G$35</f>
        <v>75</v>
      </c>
      <c r="K36" s="161">
        <f t="shared" si="5"/>
        <v>1500</v>
      </c>
    </row>
    <row r="37" spans="1:11" x14ac:dyDescent="0.2">
      <c r="A37" s="98" t="s">
        <v>149</v>
      </c>
      <c r="B37" s="101" t="s">
        <v>150</v>
      </c>
      <c r="C37" s="98" t="s">
        <v>79</v>
      </c>
      <c r="D37" s="97">
        <v>1</v>
      </c>
      <c r="E37" s="107">
        <f t="shared" si="6"/>
        <v>20</v>
      </c>
      <c r="F37" s="96">
        <v>1</v>
      </c>
      <c r="G37" s="158">
        <f t="shared" si="2"/>
        <v>20</v>
      </c>
      <c r="H37" s="159">
        <v>1</v>
      </c>
      <c r="I37" s="158">
        <f t="shared" si="3"/>
        <v>20</v>
      </c>
      <c r="J37" s="160">
        <f>'12 Est Prof Wage Rate'!$G$35</f>
        <v>75</v>
      </c>
      <c r="K37" s="161">
        <f t="shared" si="5"/>
        <v>1500</v>
      </c>
    </row>
    <row r="38" spans="1:11" x14ac:dyDescent="0.2">
      <c r="A38" s="98" t="s">
        <v>164</v>
      </c>
      <c r="B38" s="101" t="s">
        <v>165</v>
      </c>
      <c r="C38" s="98" t="s">
        <v>79</v>
      </c>
      <c r="D38" s="97">
        <v>1</v>
      </c>
      <c r="E38" s="107">
        <f t="shared" si="6"/>
        <v>20</v>
      </c>
      <c r="F38" s="96">
        <v>1</v>
      </c>
      <c r="G38" s="158">
        <f t="shared" si="2"/>
        <v>20</v>
      </c>
      <c r="H38" s="159">
        <v>1</v>
      </c>
      <c r="I38" s="158">
        <f t="shared" si="3"/>
        <v>20</v>
      </c>
      <c r="J38" s="160">
        <f>'12 Est Prof Wage Rate'!$G$35</f>
        <v>75</v>
      </c>
      <c r="K38" s="161">
        <f t="shared" si="5"/>
        <v>1500</v>
      </c>
    </row>
    <row r="39" spans="1:11" ht="25.5" x14ac:dyDescent="0.2">
      <c r="A39" s="129" t="s">
        <v>166</v>
      </c>
      <c r="B39" s="101" t="s">
        <v>167</v>
      </c>
      <c r="C39" s="98" t="s">
        <v>79</v>
      </c>
      <c r="D39" s="97">
        <v>1</v>
      </c>
      <c r="E39" s="107">
        <f t="shared" si="6"/>
        <v>20</v>
      </c>
      <c r="F39" s="96">
        <v>1</v>
      </c>
      <c r="G39" s="158">
        <f t="shared" si="2"/>
        <v>20</v>
      </c>
      <c r="H39" s="159">
        <v>8</v>
      </c>
      <c r="I39" s="158">
        <f t="shared" si="3"/>
        <v>160</v>
      </c>
      <c r="J39" s="160">
        <f>'12 Est Prof Wage Rate'!$G$35</f>
        <v>75</v>
      </c>
      <c r="K39" s="161">
        <f t="shared" si="5"/>
        <v>12000</v>
      </c>
    </row>
    <row r="40" spans="1:11" x14ac:dyDescent="0.2">
      <c r="A40" s="129" t="s">
        <v>168</v>
      </c>
      <c r="B40" s="101" t="s">
        <v>169</v>
      </c>
      <c r="C40" s="98" t="s">
        <v>79</v>
      </c>
      <c r="D40" s="97">
        <v>0.25</v>
      </c>
      <c r="E40" s="107">
        <f t="shared" si="6"/>
        <v>5</v>
      </c>
      <c r="F40" s="96">
        <v>4</v>
      </c>
      <c r="G40" s="158">
        <f t="shared" si="2"/>
        <v>20</v>
      </c>
      <c r="H40" s="159">
        <v>4</v>
      </c>
      <c r="I40" s="158">
        <f t="shared" si="3"/>
        <v>80</v>
      </c>
      <c r="J40" s="160">
        <f>'12 Est Prof Wage Rate'!$G$35</f>
        <v>75</v>
      </c>
      <c r="K40" s="161">
        <f t="shared" si="5"/>
        <v>6000</v>
      </c>
    </row>
    <row r="41" spans="1:11" x14ac:dyDescent="0.2">
      <c r="A41" s="110" t="s">
        <v>178</v>
      </c>
      <c r="B41" s="111"/>
      <c r="C41" s="112"/>
      <c r="D41" s="113"/>
      <c r="E41" s="114"/>
      <c r="F41" s="114"/>
      <c r="G41" s="115"/>
      <c r="H41" s="116"/>
      <c r="I41" s="117"/>
      <c r="J41" s="118"/>
      <c r="K41" s="119"/>
    </row>
    <row r="42" spans="1:11" x14ac:dyDescent="0.2">
      <c r="A42" s="110" t="s">
        <v>208</v>
      </c>
      <c r="B42" s="111"/>
      <c r="C42" s="112"/>
      <c r="D42" s="113"/>
      <c r="E42" s="114"/>
      <c r="F42" s="114"/>
      <c r="G42" s="115"/>
      <c r="H42" s="116"/>
      <c r="I42" s="117"/>
      <c r="J42" s="118"/>
      <c r="K42" s="119"/>
    </row>
    <row r="43" spans="1:11" x14ac:dyDescent="0.2">
      <c r="A43" s="98" t="s">
        <v>209</v>
      </c>
      <c r="B43" s="101" t="s">
        <v>210</v>
      </c>
      <c r="C43" s="98" t="s">
        <v>79</v>
      </c>
      <c r="D43" s="97">
        <v>1</v>
      </c>
      <c r="E43" s="107">
        <f t="shared" ref="E43" si="7">ROUND((D43*$K$8),0)</f>
        <v>20</v>
      </c>
      <c r="F43" s="96">
        <v>1</v>
      </c>
      <c r="G43" s="158">
        <f t="shared" ref="G43" si="8">E43*F43</f>
        <v>20</v>
      </c>
      <c r="H43" s="159">
        <v>1</v>
      </c>
      <c r="I43" s="158">
        <f t="shared" ref="I43" si="9">ROUND((G43*H43),0)</f>
        <v>20</v>
      </c>
      <c r="J43" s="160">
        <f>'12 Est Prof Wage Rate'!$G$35</f>
        <v>75</v>
      </c>
      <c r="K43" s="161">
        <f t="shared" ref="K43" si="10">IF((J43*I43)="","",(J43*I43))</f>
        <v>1500</v>
      </c>
    </row>
  </sheetData>
  <printOptions horizontalCentered="1"/>
  <pageMargins left="0.25" right="0.25" top="0.25" bottom="0.25" header="0.5" footer="0.5"/>
  <pageSetup scale="80" fitToHeight="20" orientation="landscape" horizontalDpi="4294967292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43CD7D-FD32-4E0B-ADB0-5D03099E405F}">
  <sheetPr>
    <tabColor theme="6" tint="0.79998168889431442"/>
    <pageSetUpPr fitToPage="1"/>
  </sheetPr>
  <dimension ref="A1:K26"/>
  <sheetViews>
    <sheetView zoomScaleNormal="100" workbookViewId="0">
      <pane ySplit="12" topLeftCell="A13" activePane="bottomLeft" state="frozen"/>
      <selection pane="bottomLeft" activeCell="A24" sqref="A24"/>
    </sheetView>
  </sheetViews>
  <sheetFormatPr defaultColWidth="9.42578125" defaultRowHeight="12.75" x14ac:dyDescent="0.2"/>
  <cols>
    <col min="1" max="1" width="12.5703125" style="7" customWidth="1"/>
    <col min="2" max="2" width="45.42578125" style="11" customWidth="1"/>
    <col min="3" max="3" width="11.42578125" style="9" customWidth="1"/>
    <col min="4" max="4" width="12.28515625" style="16" customWidth="1"/>
    <col min="5" max="5" width="12.28515625" style="18" customWidth="1"/>
    <col min="6" max="6" width="11.42578125" style="7" customWidth="1"/>
    <col min="7" max="7" width="12.5703125" style="8" customWidth="1"/>
    <col min="8" max="8" width="16.7109375" style="7" bestFit="1" customWidth="1"/>
    <col min="9" max="9" width="12.42578125" style="22" customWidth="1"/>
    <col min="10" max="10" width="9.42578125" style="27"/>
    <col min="11" max="11" width="11.42578125" style="187" bestFit="1" customWidth="1"/>
    <col min="12" max="16384" width="9.42578125" style="1"/>
  </cols>
  <sheetData>
    <row r="1" spans="1:11" x14ac:dyDescent="0.2">
      <c r="A1" s="2" t="str">
        <f>'12 BH Collection WWLG'!A1</f>
        <v>RURAL UTILITIES SERVICE</v>
      </c>
      <c r="B1" s="3"/>
      <c r="C1" s="3"/>
      <c r="D1" s="14"/>
      <c r="E1" s="3"/>
      <c r="F1" s="3"/>
      <c r="G1" s="5"/>
      <c r="H1" s="3"/>
      <c r="I1" s="21"/>
      <c r="J1" s="40"/>
      <c r="K1" s="3"/>
    </row>
    <row r="2" spans="1:11" x14ac:dyDescent="0.2">
      <c r="A2" s="2" t="str">
        <f>'12 BH Collection WWLG'!A2</f>
        <v>WATER AND WASTE LOAN AND GRANT PROGRAM</v>
      </c>
      <c r="B2" s="3"/>
      <c r="C2" s="2"/>
      <c r="D2" s="15"/>
      <c r="E2" s="3"/>
      <c r="F2" s="3"/>
      <c r="G2" s="5"/>
      <c r="H2" s="3"/>
      <c r="I2" s="21"/>
      <c r="J2" s="40"/>
      <c r="K2" s="2"/>
    </row>
    <row r="3" spans="1:11" x14ac:dyDescent="0.2">
      <c r="A3" s="2" t="str">
        <f>'12 BH Collection RAVG PPG'!A3</f>
        <v>RURAL AND NATIVE ALASKAN VILLAGES GRANTS - PREDEVELOPMENT PLANNING GRANTS (RAVG PPG)</v>
      </c>
      <c r="B3" s="3"/>
      <c r="C3" s="2"/>
      <c r="D3" s="15"/>
      <c r="E3" s="3"/>
      <c r="F3" s="3"/>
      <c r="G3" s="5"/>
      <c r="H3" s="3"/>
      <c r="I3" s="21"/>
      <c r="J3" s="40"/>
      <c r="K3" s="2"/>
    </row>
    <row r="4" spans="1:11" x14ac:dyDescent="0.2">
      <c r="A4" s="2" t="str">
        <f>'12 BH Collection WWLG'!A3</f>
        <v>INFORMATION COLLECTION BURDEN HOURS</v>
      </c>
      <c r="B4" s="3"/>
      <c r="C4" s="2"/>
      <c r="D4" s="15"/>
      <c r="E4" s="3"/>
      <c r="F4" s="3"/>
      <c r="G4" s="5"/>
      <c r="H4" s="3"/>
      <c r="I4" s="21"/>
      <c r="J4" s="40"/>
      <c r="K4" s="6"/>
    </row>
    <row r="5" spans="1:11" x14ac:dyDescent="0.2">
      <c r="A5" s="2" t="str">
        <f>'12 BH Collection WWLG'!A4</f>
        <v>OMB # 0572 - 0121</v>
      </c>
      <c r="B5" s="3"/>
      <c r="C5" s="2"/>
      <c r="D5" s="15"/>
      <c r="E5" s="3"/>
      <c r="F5" s="3"/>
      <c r="G5" s="5"/>
      <c r="H5" s="3"/>
      <c r="I5" s="21"/>
      <c r="J5" s="40"/>
      <c r="K5" s="6"/>
    </row>
    <row r="6" spans="1:11" x14ac:dyDescent="0.2">
      <c r="A6" s="4">
        <f>'12 BH Collection WWLG'!A5</f>
        <v>45614</v>
      </c>
      <c r="B6" s="3"/>
      <c r="C6" s="2"/>
      <c r="D6" s="15"/>
      <c r="E6" s="3"/>
      <c r="F6" s="3"/>
      <c r="G6" s="5"/>
      <c r="H6" s="3"/>
      <c r="I6" s="21"/>
      <c r="J6" s="40"/>
      <c r="K6" s="6"/>
    </row>
    <row r="7" spans="1:11" x14ac:dyDescent="0.2">
      <c r="A7" s="4"/>
      <c r="B7" s="3"/>
      <c r="C7" s="2"/>
      <c r="D7" s="15"/>
      <c r="E7" s="3"/>
      <c r="F7" s="3"/>
      <c r="G7" s="5"/>
      <c r="H7" s="3"/>
      <c r="I7" s="21"/>
      <c r="J7" s="40"/>
      <c r="K7" s="6"/>
    </row>
    <row r="8" spans="1:11" x14ac:dyDescent="0.2">
      <c r="A8" s="26" t="s">
        <v>18</v>
      </c>
      <c r="B8" s="3"/>
      <c r="C8" s="173">
        <v>20</v>
      </c>
      <c r="D8" s="26"/>
      <c r="E8" s="3"/>
      <c r="F8" s="39"/>
      <c r="G8" s="1"/>
      <c r="H8" s="42"/>
      <c r="I8" s="100"/>
      <c r="J8" s="127" t="s">
        <v>19</v>
      </c>
      <c r="K8" s="174">
        <v>20</v>
      </c>
    </row>
    <row r="9" spans="1:11" x14ac:dyDescent="0.2">
      <c r="A9" s="26" t="s">
        <v>50</v>
      </c>
      <c r="B9" s="3"/>
      <c r="C9" s="102">
        <f>I10/G10</f>
        <v>2.004950495049505</v>
      </c>
      <c r="D9" s="26"/>
      <c r="E9" s="3"/>
      <c r="F9" s="42"/>
      <c r="G9" s="1"/>
      <c r="H9" s="42"/>
      <c r="I9" s="100"/>
      <c r="J9" s="42" t="s">
        <v>51</v>
      </c>
      <c r="K9" s="105">
        <f>G10/C8</f>
        <v>10.1</v>
      </c>
    </row>
    <row r="10" spans="1:11" x14ac:dyDescent="0.2">
      <c r="A10" s="26" t="s">
        <v>52</v>
      </c>
      <c r="B10" s="3"/>
      <c r="C10" s="2"/>
      <c r="D10" s="15"/>
      <c r="E10" s="3"/>
      <c r="F10" s="42" t="s">
        <v>53</v>
      </c>
      <c r="G10" s="104">
        <f>SUM(G14:G25)</f>
        <v>202</v>
      </c>
      <c r="H10" s="42"/>
      <c r="I10" s="104">
        <f>SUM(I14:I25)</f>
        <v>405</v>
      </c>
      <c r="J10" s="41"/>
      <c r="K10" s="103">
        <f>SUM(K14:K25)</f>
        <v>30375</v>
      </c>
    </row>
    <row r="11" spans="1:11" x14ac:dyDescent="0.2">
      <c r="A11" s="151" t="s">
        <v>54</v>
      </c>
      <c r="B11" s="152" t="s">
        <v>55</v>
      </c>
      <c r="C11" s="152" t="s">
        <v>56</v>
      </c>
      <c r="D11" s="152" t="s">
        <v>57</v>
      </c>
      <c r="E11" s="153" t="s">
        <v>58</v>
      </c>
      <c r="F11" s="154" t="s">
        <v>59</v>
      </c>
      <c r="G11" s="153" t="s">
        <v>60</v>
      </c>
      <c r="H11" s="155" t="s">
        <v>61</v>
      </c>
      <c r="I11" s="156" t="s">
        <v>62</v>
      </c>
      <c r="J11" s="157" t="s">
        <v>63</v>
      </c>
      <c r="K11" s="157" t="s">
        <v>64</v>
      </c>
    </row>
    <row r="12" spans="1:11" ht="51" x14ac:dyDescent="0.2">
      <c r="A12" s="151" t="s">
        <v>65</v>
      </c>
      <c r="B12" s="152" t="s">
        <v>66</v>
      </c>
      <c r="C12" s="152" t="s">
        <v>67</v>
      </c>
      <c r="D12" s="162" t="s">
        <v>68</v>
      </c>
      <c r="E12" s="153" t="s">
        <v>69</v>
      </c>
      <c r="F12" s="152" t="s">
        <v>70</v>
      </c>
      <c r="G12" s="163" t="s">
        <v>71</v>
      </c>
      <c r="H12" s="152" t="s">
        <v>72</v>
      </c>
      <c r="I12" s="164" t="s">
        <v>73</v>
      </c>
      <c r="J12" s="156" t="s">
        <v>74</v>
      </c>
      <c r="K12" s="217" t="s">
        <v>75</v>
      </c>
    </row>
    <row r="13" spans="1:11" x14ac:dyDescent="0.2">
      <c r="A13" s="110" t="s">
        <v>76</v>
      </c>
      <c r="B13" s="111"/>
      <c r="C13" s="112"/>
      <c r="D13" s="113"/>
      <c r="E13" s="114"/>
      <c r="F13" s="114"/>
      <c r="G13" s="115"/>
      <c r="H13" s="116"/>
      <c r="I13" s="117"/>
      <c r="J13" s="118"/>
      <c r="K13" s="119"/>
    </row>
    <row r="14" spans="1:11" ht="25.5" x14ac:dyDescent="0.2">
      <c r="A14" s="98" t="s">
        <v>211</v>
      </c>
      <c r="B14" s="101" t="s">
        <v>264</v>
      </c>
      <c r="C14" s="129" t="s">
        <v>213</v>
      </c>
      <c r="D14" s="97">
        <v>1</v>
      </c>
      <c r="E14" s="158">
        <f>ROUND((D14*$C$8),0)</f>
        <v>20</v>
      </c>
      <c r="F14" s="98">
        <v>1</v>
      </c>
      <c r="G14" s="158">
        <f>E14*F14</f>
        <v>20</v>
      </c>
      <c r="H14" s="159">
        <v>1</v>
      </c>
      <c r="I14" s="158">
        <f>ROUND((G14*H14),0)</f>
        <v>20</v>
      </c>
      <c r="J14" s="160">
        <f>'12 Est Prof Wage Rate'!$G$35</f>
        <v>75</v>
      </c>
      <c r="K14" s="161">
        <f>IF((J14*I14)="","",(J14*I14))</f>
        <v>1500</v>
      </c>
    </row>
    <row r="15" spans="1:11" ht="25.5" x14ac:dyDescent="0.2">
      <c r="A15" s="98" t="s">
        <v>211</v>
      </c>
      <c r="B15" s="101" t="s">
        <v>265</v>
      </c>
      <c r="C15" s="129" t="s">
        <v>266</v>
      </c>
      <c r="D15" s="97">
        <v>1</v>
      </c>
      <c r="E15" s="158">
        <f t="shared" ref="E15:E19" si="0">ROUND((D15*$C$8),0)</f>
        <v>20</v>
      </c>
      <c r="F15" s="98">
        <v>1</v>
      </c>
      <c r="G15" s="158">
        <f t="shared" ref="G15:G19" si="1">E15*F15</f>
        <v>20</v>
      </c>
      <c r="H15" s="159">
        <v>1</v>
      </c>
      <c r="I15" s="158">
        <f t="shared" ref="I15:I25" si="2">ROUND((G15*H15),0)</f>
        <v>20</v>
      </c>
      <c r="J15" s="160">
        <f>'12 Est Prof Wage Rate'!$G$35</f>
        <v>75</v>
      </c>
      <c r="K15" s="161">
        <f t="shared" ref="K15:K18" si="3">IF((J15*I15)="","",(J15*I15))</f>
        <v>1500</v>
      </c>
    </row>
    <row r="16" spans="1:11" ht="25.5" x14ac:dyDescent="0.2">
      <c r="A16" s="98" t="s">
        <v>216</v>
      </c>
      <c r="B16" s="109" t="s">
        <v>217</v>
      </c>
      <c r="C16" s="129" t="s">
        <v>218</v>
      </c>
      <c r="D16" s="97">
        <v>1</v>
      </c>
      <c r="E16" s="158">
        <f t="shared" si="0"/>
        <v>20</v>
      </c>
      <c r="F16" s="98">
        <v>1</v>
      </c>
      <c r="G16" s="158">
        <f t="shared" si="1"/>
        <v>20</v>
      </c>
      <c r="H16" s="159">
        <v>5</v>
      </c>
      <c r="I16" s="158">
        <f t="shared" si="2"/>
        <v>100</v>
      </c>
      <c r="J16" s="160">
        <f>'12 Est Prof Wage Rate'!$G$35</f>
        <v>75</v>
      </c>
      <c r="K16" s="161">
        <f t="shared" si="3"/>
        <v>7500</v>
      </c>
    </row>
    <row r="17" spans="1:11" ht="25.5" x14ac:dyDescent="0.2">
      <c r="A17" s="98" t="s">
        <v>222</v>
      </c>
      <c r="B17" s="101" t="s">
        <v>223</v>
      </c>
      <c r="C17" s="129" t="s">
        <v>224</v>
      </c>
      <c r="D17" s="97">
        <v>1</v>
      </c>
      <c r="E17" s="158">
        <f t="shared" si="0"/>
        <v>20</v>
      </c>
      <c r="F17" s="98">
        <v>1</v>
      </c>
      <c r="G17" s="158">
        <f t="shared" si="1"/>
        <v>20</v>
      </c>
      <c r="H17" s="159">
        <f>10/60</f>
        <v>0.16666666666666666</v>
      </c>
      <c r="I17" s="158">
        <f t="shared" si="2"/>
        <v>3</v>
      </c>
      <c r="J17" s="160">
        <f>'12 Est Prof Wage Rate'!$G$35</f>
        <v>75</v>
      </c>
      <c r="K17" s="161">
        <f t="shared" si="3"/>
        <v>225</v>
      </c>
    </row>
    <row r="18" spans="1:11" ht="25.5" x14ac:dyDescent="0.2">
      <c r="A18" s="98" t="s">
        <v>225</v>
      </c>
      <c r="B18" s="101" t="s">
        <v>226</v>
      </c>
      <c r="C18" s="129" t="s">
        <v>227</v>
      </c>
      <c r="D18" s="97">
        <v>1</v>
      </c>
      <c r="E18" s="158">
        <f t="shared" si="0"/>
        <v>20</v>
      </c>
      <c r="F18" s="98">
        <v>1</v>
      </c>
      <c r="G18" s="158">
        <f t="shared" si="1"/>
        <v>20</v>
      </c>
      <c r="H18" s="159">
        <v>0.25</v>
      </c>
      <c r="I18" s="158">
        <f t="shared" si="2"/>
        <v>5</v>
      </c>
      <c r="J18" s="160">
        <f>'12 Est Prof Wage Rate'!$G$35</f>
        <v>75</v>
      </c>
      <c r="K18" s="161">
        <f t="shared" si="3"/>
        <v>375</v>
      </c>
    </row>
    <row r="19" spans="1:11" ht="25.5" x14ac:dyDescent="0.2">
      <c r="A19" s="98" t="s">
        <v>228</v>
      </c>
      <c r="B19" s="101" t="s">
        <v>229</v>
      </c>
      <c r="C19" s="129" t="s">
        <v>230</v>
      </c>
      <c r="D19" s="97">
        <v>0.1</v>
      </c>
      <c r="E19" s="158">
        <f t="shared" si="0"/>
        <v>2</v>
      </c>
      <c r="F19" s="98">
        <v>1</v>
      </c>
      <c r="G19" s="158">
        <f t="shared" si="1"/>
        <v>2</v>
      </c>
      <c r="H19" s="159">
        <v>1</v>
      </c>
      <c r="I19" s="158">
        <f t="shared" si="2"/>
        <v>2</v>
      </c>
      <c r="J19" s="160">
        <f>'12 Est Prof Wage Rate'!$G$35</f>
        <v>75</v>
      </c>
      <c r="K19" s="161">
        <f t="shared" ref="K19" si="4">IF((J19*I19)="","",(J19*I19))</f>
        <v>150</v>
      </c>
    </row>
    <row r="20" spans="1:11" x14ac:dyDescent="0.2">
      <c r="A20" s="110" t="s">
        <v>231</v>
      </c>
      <c r="B20" s="111"/>
      <c r="C20" s="112"/>
      <c r="D20" s="113"/>
      <c r="E20" s="114"/>
      <c r="F20" s="114"/>
      <c r="G20" s="115"/>
      <c r="H20" s="116"/>
      <c r="I20" s="117"/>
      <c r="J20" s="118"/>
      <c r="K20" s="119"/>
    </row>
    <row r="21" spans="1:11" ht="51" x14ac:dyDescent="0.2">
      <c r="A21" s="98" t="s">
        <v>232</v>
      </c>
      <c r="B21" s="101" t="s">
        <v>233</v>
      </c>
      <c r="C21" s="129" t="s">
        <v>341</v>
      </c>
      <c r="D21" s="97">
        <v>1</v>
      </c>
      <c r="E21" s="158">
        <f>ROUND((D21*$K$8),0)</f>
        <v>20</v>
      </c>
      <c r="F21" s="98">
        <v>1</v>
      </c>
      <c r="G21" s="158">
        <f t="shared" ref="G21:G25" si="5">E21*F21</f>
        <v>20</v>
      </c>
      <c r="H21" s="159">
        <v>1</v>
      </c>
      <c r="I21" s="158">
        <f t="shared" si="2"/>
        <v>20</v>
      </c>
      <c r="J21" s="160">
        <f>'12 Est Prof Wage Rate'!$G$35</f>
        <v>75</v>
      </c>
      <c r="K21" s="161">
        <f>IF((J21*I21)="","",(J21*I21))</f>
        <v>1500</v>
      </c>
    </row>
    <row r="22" spans="1:11" ht="63.75" x14ac:dyDescent="0.2">
      <c r="A22" s="98" t="s">
        <v>234</v>
      </c>
      <c r="B22" s="101" t="s">
        <v>235</v>
      </c>
      <c r="C22" s="129" t="s">
        <v>342</v>
      </c>
      <c r="D22" s="97">
        <v>1</v>
      </c>
      <c r="E22" s="158">
        <f t="shared" ref="E22:E25" si="6">ROUND((D22*$K$8),0)</f>
        <v>20</v>
      </c>
      <c r="F22" s="98">
        <v>1</v>
      </c>
      <c r="G22" s="158">
        <f t="shared" si="5"/>
        <v>20</v>
      </c>
      <c r="H22" s="159">
        <v>1</v>
      </c>
      <c r="I22" s="158">
        <f t="shared" si="2"/>
        <v>20</v>
      </c>
      <c r="J22" s="160">
        <f>'12 Est Prof Wage Rate'!$G$35</f>
        <v>75</v>
      </c>
      <c r="K22" s="161">
        <f>IF((J22*I22)="","",(J22*I22))</f>
        <v>1500</v>
      </c>
    </row>
    <row r="23" spans="1:11" ht="38.25" x14ac:dyDescent="0.2">
      <c r="A23" s="98" t="s">
        <v>236</v>
      </c>
      <c r="B23" s="101" t="s">
        <v>237</v>
      </c>
      <c r="C23" s="129" t="s">
        <v>238</v>
      </c>
      <c r="D23" s="97">
        <v>1</v>
      </c>
      <c r="E23" s="158">
        <f t="shared" si="6"/>
        <v>20</v>
      </c>
      <c r="F23" s="96">
        <v>1</v>
      </c>
      <c r="G23" s="158">
        <f t="shared" si="5"/>
        <v>20</v>
      </c>
      <c r="H23" s="159">
        <v>0.25</v>
      </c>
      <c r="I23" s="158">
        <f t="shared" si="2"/>
        <v>5</v>
      </c>
      <c r="J23" s="160">
        <f>'12 Est Prof Wage Rate'!$G$35</f>
        <v>75</v>
      </c>
      <c r="K23" s="161">
        <f t="shared" ref="K23" si="7">IF((J23*I23)="","",(J23*I23))</f>
        <v>375</v>
      </c>
    </row>
    <row r="24" spans="1:11" ht="51" x14ac:dyDescent="0.2">
      <c r="A24" s="98" t="s">
        <v>239</v>
      </c>
      <c r="B24" s="101" t="s">
        <v>240</v>
      </c>
      <c r="C24" s="129" t="s">
        <v>343</v>
      </c>
      <c r="D24" s="97">
        <v>1</v>
      </c>
      <c r="E24" s="158">
        <f t="shared" si="6"/>
        <v>20</v>
      </c>
      <c r="F24" s="98">
        <v>1</v>
      </c>
      <c r="G24" s="158">
        <f t="shared" si="5"/>
        <v>20</v>
      </c>
      <c r="H24" s="159">
        <v>8</v>
      </c>
      <c r="I24" s="158">
        <f t="shared" si="2"/>
        <v>160</v>
      </c>
      <c r="J24" s="160">
        <f>'12 Est Prof Wage Rate'!$G$35</f>
        <v>75</v>
      </c>
      <c r="K24" s="161">
        <f>IF((J24*I24)="","",(J24*I24))</f>
        <v>12000</v>
      </c>
    </row>
    <row r="25" spans="1:11" ht="51" x14ac:dyDescent="0.2">
      <c r="A25" s="98" t="s">
        <v>248</v>
      </c>
      <c r="B25" s="101" t="s">
        <v>249</v>
      </c>
      <c r="C25" s="129" t="s">
        <v>345</v>
      </c>
      <c r="D25" s="97">
        <v>1</v>
      </c>
      <c r="E25" s="158">
        <f t="shared" si="6"/>
        <v>20</v>
      </c>
      <c r="F25" s="98">
        <v>1</v>
      </c>
      <c r="G25" s="158">
        <f t="shared" si="5"/>
        <v>20</v>
      </c>
      <c r="H25" s="159">
        <v>2.5</v>
      </c>
      <c r="I25" s="158">
        <f t="shared" si="2"/>
        <v>50</v>
      </c>
      <c r="J25" s="160">
        <f>'12 Est Prof Wage Rate'!$G$35</f>
        <v>75</v>
      </c>
      <c r="K25" s="161">
        <f t="shared" ref="K25" si="8">IF((J25*I25)="","",(J25*I25))</f>
        <v>3750</v>
      </c>
    </row>
    <row r="26" spans="1:11" x14ac:dyDescent="0.2">
      <c r="A26" s="110" t="s">
        <v>178</v>
      </c>
      <c r="B26" s="111"/>
      <c r="C26" s="112"/>
      <c r="D26" s="113"/>
      <c r="E26" s="114"/>
      <c r="F26" s="114"/>
      <c r="G26" s="115"/>
      <c r="H26" s="116"/>
      <c r="I26" s="117"/>
      <c r="J26" s="118"/>
      <c r="K26" s="119"/>
    </row>
  </sheetData>
  <printOptions horizontalCentered="1"/>
  <pageMargins left="0.25" right="0.25" top="0.25" bottom="0.25" header="0.5" footer="0.5"/>
  <pageSetup scale="62" fitToHeight="10" orientation="landscape" horizontalDpi="4294967292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EF618B-F94E-4FBC-838A-A03F6F2A34A4}">
  <sheetPr>
    <tabColor theme="5" tint="0.39997558519241921"/>
    <pageSetUpPr fitToPage="1"/>
  </sheetPr>
  <dimension ref="A1:O35"/>
  <sheetViews>
    <sheetView zoomScaleNormal="100" workbookViewId="0">
      <selection activeCell="I20" sqref="I20"/>
    </sheetView>
  </sheetViews>
  <sheetFormatPr defaultColWidth="9.42578125" defaultRowHeight="15.75" x14ac:dyDescent="0.25"/>
  <cols>
    <col min="1" max="1" width="25.5703125" style="73" customWidth="1"/>
    <col min="2" max="2" width="15.5703125" style="73" customWidth="1"/>
    <col min="3" max="3" width="13.7109375" style="13" customWidth="1"/>
    <col min="4" max="4" width="12.5703125" style="63" customWidth="1"/>
    <col min="5" max="5" width="14.7109375" style="64" customWidth="1"/>
    <col min="6" max="7" width="12.5703125" style="65" customWidth="1"/>
    <col min="8" max="8" width="11.5703125" style="66" customWidth="1"/>
    <col min="9" max="9" width="11.5703125" style="65" customWidth="1"/>
    <col min="10" max="10" width="11.5703125" style="67" customWidth="1"/>
    <col min="11" max="11" width="11.5703125" style="68" customWidth="1"/>
    <col min="12" max="12" width="11.42578125" style="69" bestFit="1" customWidth="1"/>
    <col min="13" max="16384" width="9.42578125" style="1"/>
  </cols>
  <sheetData>
    <row r="1" spans="1:12" x14ac:dyDescent="0.2">
      <c r="A1" s="56" t="str">
        <f>'12 BH Collection WWLG'!A1</f>
        <v>RURAL UTILITIES SERVICE</v>
      </c>
      <c r="B1" s="56"/>
      <c r="C1" s="57"/>
      <c r="D1" s="57"/>
      <c r="E1" s="58"/>
      <c r="F1" s="57"/>
      <c r="G1" s="57"/>
      <c r="H1" s="57"/>
      <c r="I1" s="57"/>
      <c r="J1" s="57"/>
      <c r="K1" s="1"/>
      <c r="L1" s="1"/>
    </row>
    <row r="2" spans="1:12" ht="20.100000000000001" customHeight="1" x14ac:dyDescent="0.2">
      <c r="A2" s="56" t="str">
        <f>'12 BH Collection WWLG'!A2</f>
        <v>WATER AND WASTE LOAN AND GRANT PROGRAM</v>
      </c>
      <c r="B2" s="56"/>
      <c r="C2" s="57"/>
      <c r="D2" s="60"/>
      <c r="E2" s="61"/>
      <c r="F2" s="57"/>
      <c r="G2" s="57"/>
      <c r="H2" s="57"/>
      <c r="I2" s="57"/>
      <c r="J2" s="57"/>
      <c r="K2" s="1"/>
      <c r="L2" s="1"/>
    </row>
    <row r="3" spans="1:12" x14ac:dyDescent="0.2">
      <c r="A3" s="56" t="str">
        <f>'12 BH Collection WWLG'!A3</f>
        <v>INFORMATION COLLECTION BURDEN HOURS</v>
      </c>
      <c r="B3" s="56"/>
      <c r="C3" s="57"/>
      <c r="D3" s="60"/>
      <c r="E3" s="61"/>
      <c r="F3" s="57"/>
      <c r="G3" s="57"/>
      <c r="H3" s="57"/>
      <c r="I3" s="57"/>
      <c r="J3" s="57"/>
      <c r="K3" s="1"/>
      <c r="L3" s="1"/>
    </row>
    <row r="4" spans="1:12" x14ac:dyDescent="0.2">
      <c r="A4" s="56" t="str">
        <f>'12 BH Collection WWLG'!A4</f>
        <v>OMB # 0572 - 0121</v>
      </c>
      <c r="B4" s="56"/>
      <c r="C4" s="57"/>
      <c r="D4" s="60"/>
      <c r="E4" s="61"/>
      <c r="F4" s="57"/>
      <c r="G4" s="57"/>
      <c r="H4" s="57"/>
      <c r="I4" s="57"/>
      <c r="J4" s="57"/>
      <c r="K4" s="1"/>
      <c r="L4" s="1"/>
    </row>
    <row r="5" spans="1:12" x14ac:dyDescent="0.2">
      <c r="A5" s="176">
        <f>'12 BH Collection WWLG'!A5</f>
        <v>45614</v>
      </c>
      <c r="B5" s="62"/>
      <c r="C5" s="57"/>
      <c r="D5" s="60"/>
      <c r="E5" s="61"/>
      <c r="F5" s="57"/>
      <c r="G5" s="57"/>
      <c r="H5" s="57"/>
      <c r="I5" s="57"/>
      <c r="J5" s="57"/>
      <c r="K5" s="1"/>
      <c r="L5" s="1"/>
    </row>
    <row r="6" spans="1:12" x14ac:dyDescent="0.2">
      <c r="A6" s="62"/>
      <c r="B6" s="62"/>
      <c r="C6" s="57"/>
      <c r="D6" s="60"/>
      <c r="E6" s="61"/>
      <c r="F6" s="57"/>
      <c r="G6" s="57"/>
      <c r="H6" s="1"/>
      <c r="I6" s="1"/>
      <c r="J6" s="1"/>
      <c r="K6" s="1"/>
      <c r="L6" s="1"/>
    </row>
    <row r="7" spans="1:12" x14ac:dyDescent="0.2">
      <c r="A7" s="130" t="s">
        <v>274</v>
      </c>
      <c r="B7" s="62"/>
      <c r="C7" s="57"/>
      <c r="D7" s="60"/>
      <c r="E7" s="61"/>
      <c r="F7" s="57"/>
      <c r="G7" s="57"/>
      <c r="H7" s="1"/>
      <c r="I7" s="1"/>
      <c r="J7" s="1"/>
      <c r="K7" s="1"/>
      <c r="L7" s="1"/>
    </row>
    <row r="8" spans="1:12" s="12" customFormat="1" x14ac:dyDescent="0.2">
      <c r="A8" s="70" t="s">
        <v>275</v>
      </c>
      <c r="B8" s="72"/>
      <c r="C8" s="131"/>
      <c r="D8" s="132"/>
      <c r="E8" s="133"/>
      <c r="F8" s="131"/>
      <c r="G8" s="131"/>
    </row>
    <row r="9" spans="1:12" s="12" customFormat="1" x14ac:dyDescent="0.2">
      <c r="A9" s="138" t="s">
        <v>276</v>
      </c>
      <c r="B9" s="80" t="s">
        <v>277</v>
      </c>
      <c r="C9" s="131"/>
      <c r="D9" s="132"/>
      <c r="E9" s="133"/>
      <c r="F9" s="131"/>
      <c r="G9" s="131"/>
    </row>
    <row r="10" spans="1:12" s="12" customFormat="1" x14ac:dyDescent="0.2">
      <c r="A10" s="139" t="s">
        <v>278</v>
      </c>
      <c r="B10" s="80"/>
      <c r="C10" s="131"/>
      <c r="D10" s="132"/>
      <c r="E10" s="133"/>
      <c r="F10" s="131"/>
      <c r="G10" s="131"/>
    </row>
    <row r="11" spans="1:12" s="12" customFormat="1" x14ac:dyDescent="0.2">
      <c r="A11" s="139" t="s">
        <v>279</v>
      </c>
      <c r="B11" s="80"/>
      <c r="C11" s="131"/>
      <c r="D11" s="132"/>
      <c r="E11" s="133"/>
      <c r="F11" s="131"/>
      <c r="G11" s="131"/>
    </row>
    <row r="12" spans="1:12" s="12" customFormat="1" x14ac:dyDescent="0.2">
      <c r="A12" s="139" t="s">
        <v>280</v>
      </c>
      <c r="B12" s="80"/>
      <c r="C12" s="131"/>
      <c r="D12" s="132"/>
      <c r="E12" s="133"/>
      <c r="F12" s="131"/>
      <c r="G12" s="131"/>
    </row>
    <row r="13" spans="1:12" s="12" customFormat="1" x14ac:dyDescent="0.2">
      <c r="A13" s="139" t="s">
        <v>281</v>
      </c>
      <c r="B13" s="80"/>
      <c r="C13" s="131"/>
      <c r="D13" s="132"/>
      <c r="E13" s="133"/>
      <c r="F13" s="131"/>
      <c r="G13" s="131"/>
    </row>
    <row r="14" spans="1:12" s="12" customFormat="1" x14ac:dyDescent="0.2">
      <c r="A14" s="70" t="s">
        <v>282</v>
      </c>
      <c r="B14" s="80"/>
      <c r="C14" s="131"/>
      <c r="D14" s="132"/>
      <c r="E14" s="133"/>
      <c r="F14" s="131"/>
      <c r="G14" s="131"/>
    </row>
    <row r="15" spans="1:12" s="12" customFormat="1" x14ac:dyDescent="0.2">
      <c r="A15" s="138" t="s">
        <v>276</v>
      </c>
      <c r="B15" s="79" t="s">
        <v>283</v>
      </c>
      <c r="C15" s="131"/>
      <c r="D15" s="132"/>
      <c r="E15" s="133"/>
      <c r="F15" s="131"/>
      <c r="G15" s="131"/>
    </row>
    <row r="16" spans="1:12" s="12" customFormat="1" x14ac:dyDescent="0.2">
      <c r="A16" s="139" t="s">
        <v>284</v>
      </c>
      <c r="B16" s="80"/>
      <c r="C16" s="131"/>
      <c r="D16" s="132"/>
      <c r="E16" s="133"/>
      <c r="F16" s="131"/>
      <c r="G16" s="131"/>
    </row>
    <row r="17" spans="1:15" s="12" customFormat="1" x14ac:dyDescent="0.2">
      <c r="A17" s="139" t="s">
        <v>285</v>
      </c>
      <c r="B17" s="80"/>
      <c r="C17" s="131"/>
      <c r="D17" s="132"/>
      <c r="E17" s="133"/>
      <c r="F17" s="131"/>
      <c r="G17" s="131"/>
    </row>
    <row r="18" spans="1:15" s="12" customFormat="1" x14ac:dyDescent="0.2">
      <c r="A18" s="139" t="s">
        <v>286</v>
      </c>
      <c r="B18" s="80"/>
      <c r="C18" s="131"/>
      <c r="D18" s="175">
        <v>0.29699999999999999</v>
      </c>
      <c r="E18" s="133"/>
      <c r="F18" s="131"/>
      <c r="G18" s="131"/>
    </row>
    <row r="19" spans="1:15" s="12" customFormat="1" x14ac:dyDescent="0.2">
      <c r="A19" s="70" t="s">
        <v>287</v>
      </c>
      <c r="B19" s="80"/>
      <c r="C19" s="131"/>
      <c r="D19" s="99"/>
      <c r="E19" s="133"/>
      <c r="F19" s="131"/>
      <c r="G19" s="131"/>
    </row>
    <row r="20" spans="1:15" s="12" customFormat="1" x14ac:dyDescent="0.2">
      <c r="A20" s="139" t="s">
        <v>288</v>
      </c>
      <c r="B20" s="80"/>
      <c r="C20" s="131"/>
      <c r="D20" s="99"/>
      <c r="E20" s="133"/>
      <c r="F20" s="131"/>
      <c r="G20" s="131"/>
    </row>
    <row r="21" spans="1:15" s="12" customFormat="1" x14ac:dyDescent="0.2">
      <c r="A21" s="139"/>
      <c r="B21" s="80"/>
      <c r="C21" s="131"/>
      <c r="D21" s="99"/>
      <c r="E21" s="133"/>
      <c r="F21" s="131"/>
      <c r="G21" s="131"/>
    </row>
    <row r="22" spans="1:15" s="12" customFormat="1" x14ac:dyDescent="0.2">
      <c r="A22" s="70" t="s">
        <v>52</v>
      </c>
      <c r="B22" s="72"/>
      <c r="C22" s="131"/>
      <c r="D22" s="132"/>
      <c r="E22" s="133"/>
      <c r="F22" s="131"/>
      <c r="G22" s="131"/>
    </row>
    <row r="23" spans="1:15" s="12" customFormat="1" x14ac:dyDescent="0.2">
      <c r="A23" s="140" t="s">
        <v>289</v>
      </c>
      <c r="B23" s="141" t="s">
        <v>55</v>
      </c>
      <c r="C23" s="142" t="s">
        <v>290</v>
      </c>
      <c r="D23" s="142" t="s">
        <v>57</v>
      </c>
      <c r="E23" s="143" t="s">
        <v>291</v>
      </c>
      <c r="F23" s="142" t="s">
        <v>59</v>
      </c>
      <c r="G23" s="142" t="s">
        <v>60</v>
      </c>
      <c r="H23" s="134"/>
      <c r="I23" s="131"/>
      <c r="J23" s="135"/>
      <c r="K23" s="136"/>
      <c r="L23" s="137"/>
    </row>
    <row r="24" spans="1:15" ht="66" x14ac:dyDescent="0.2">
      <c r="A24" s="74" t="s">
        <v>292</v>
      </c>
      <c r="B24" s="74" t="s">
        <v>293</v>
      </c>
      <c r="C24" s="74" t="s">
        <v>294</v>
      </c>
      <c r="D24" s="144" t="s">
        <v>295</v>
      </c>
      <c r="E24" s="145" t="s">
        <v>296</v>
      </c>
      <c r="F24" s="74" t="s">
        <v>297</v>
      </c>
      <c r="G24" s="144" t="s">
        <v>298</v>
      </c>
    </row>
    <row r="25" spans="1:15" ht="31.5" x14ac:dyDescent="0.2">
      <c r="A25" s="75" t="s">
        <v>299</v>
      </c>
      <c r="B25" s="128" t="s">
        <v>300</v>
      </c>
      <c r="C25" s="77">
        <v>62.18</v>
      </c>
      <c r="D25" s="146">
        <f>IF(C25=0,"",(C25*$D$18))</f>
        <v>18.467459999999999</v>
      </c>
      <c r="E25" s="146">
        <f>IF(SUM(C25:D25)=0,"",SUM(C25:D25))</f>
        <v>80.647459999999995</v>
      </c>
      <c r="F25" s="78">
        <v>0.6</v>
      </c>
      <c r="G25" s="146">
        <f>ROUND(IF(E25="","",(E25*F25)),1)</f>
        <v>48.4</v>
      </c>
      <c r="I25" s="68"/>
    </row>
    <row r="26" spans="1:15" s="20" customFormat="1" x14ac:dyDescent="0.2">
      <c r="A26" s="75" t="s">
        <v>301</v>
      </c>
      <c r="B26" s="128" t="s">
        <v>302</v>
      </c>
      <c r="C26" s="77">
        <v>48.64</v>
      </c>
      <c r="D26" s="146">
        <f>IF(C26=0,"",(C26*$D$18))</f>
        <v>14.44608</v>
      </c>
      <c r="E26" s="146">
        <f>IF(SUM(C26:D26)=0,"",SUM(C26:D26))</f>
        <v>63.086080000000003</v>
      </c>
      <c r="F26" s="78">
        <v>0.2</v>
      </c>
      <c r="G26" s="146">
        <f t="shared" ref="G26:G28" si="0">ROUND(IF(E26="","",(E26*F26)),1)</f>
        <v>12.6</v>
      </c>
      <c r="H26" s="66"/>
      <c r="I26" s="68"/>
      <c r="J26" s="67"/>
      <c r="K26" s="68"/>
      <c r="L26" s="69"/>
      <c r="M26" s="1"/>
      <c r="N26" s="1"/>
      <c r="O26" s="1"/>
    </row>
    <row r="27" spans="1:15" x14ac:dyDescent="0.2">
      <c r="A27" s="75" t="s">
        <v>303</v>
      </c>
      <c r="B27" s="128" t="s">
        <v>304</v>
      </c>
      <c r="C27" s="77">
        <v>84.84</v>
      </c>
      <c r="D27" s="146">
        <f>IF(C27=0,"",(C27*$D$18))</f>
        <v>25.197479999999999</v>
      </c>
      <c r="E27" s="146">
        <f>IF(SUM(C27:D27)=0,"",SUM(C27:D27))</f>
        <v>110.03748</v>
      </c>
      <c r="F27" s="78">
        <v>0.1</v>
      </c>
      <c r="G27" s="146">
        <f t="shared" si="0"/>
        <v>11</v>
      </c>
      <c r="I27" s="68"/>
    </row>
    <row r="28" spans="1:15" ht="31.5" x14ac:dyDescent="0.2">
      <c r="A28" s="75" t="s">
        <v>305</v>
      </c>
      <c r="B28" s="128" t="s">
        <v>306</v>
      </c>
      <c r="C28" s="77">
        <v>23.44</v>
      </c>
      <c r="D28" s="146">
        <f>IF(C28=0,"",(C28*$D$18))</f>
        <v>6.9616800000000003</v>
      </c>
      <c r="E28" s="146">
        <f>IF(SUM(C28:D28)=0,"",SUM(C28:D28))</f>
        <v>30.401680000000002</v>
      </c>
      <c r="F28" s="78">
        <v>0.1</v>
      </c>
      <c r="G28" s="146">
        <f t="shared" si="0"/>
        <v>3</v>
      </c>
      <c r="I28" s="68"/>
    </row>
    <row r="29" spans="1:15" x14ac:dyDescent="0.2">
      <c r="A29" s="75"/>
      <c r="B29" s="128"/>
      <c r="C29" s="77"/>
      <c r="D29" s="146"/>
      <c r="E29" s="146"/>
      <c r="F29" s="78"/>
      <c r="G29" s="146"/>
    </row>
    <row r="30" spans="1:15" x14ac:dyDescent="0.2">
      <c r="A30" s="75"/>
      <c r="B30" s="128"/>
      <c r="C30" s="77"/>
      <c r="D30" s="146"/>
      <c r="E30" s="146"/>
      <c r="F30" s="78"/>
      <c r="G30" s="146"/>
    </row>
    <row r="31" spans="1:15" x14ac:dyDescent="0.2">
      <c r="A31" s="75"/>
      <c r="B31" s="128"/>
      <c r="C31" s="77"/>
      <c r="D31" s="146"/>
      <c r="E31" s="146"/>
      <c r="F31" s="78"/>
      <c r="G31" s="146"/>
    </row>
    <row r="32" spans="1:15" x14ac:dyDescent="0.2">
      <c r="A32" s="75"/>
      <c r="B32" s="128"/>
      <c r="C32" s="77"/>
      <c r="D32" s="146"/>
      <c r="E32" s="146"/>
      <c r="F32" s="78"/>
      <c r="G32" s="146"/>
    </row>
    <row r="33" spans="1:12" x14ac:dyDescent="0.2">
      <c r="A33" s="75"/>
      <c r="B33" s="128"/>
      <c r="C33" s="77"/>
      <c r="D33" s="146"/>
      <c r="E33" s="146"/>
      <c r="F33" s="78"/>
      <c r="G33" s="146"/>
    </row>
    <row r="34" spans="1:12" x14ac:dyDescent="0.2">
      <c r="A34" s="75"/>
      <c r="B34" s="128"/>
      <c r="C34" s="77"/>
      <c r="D34" s="146"/>
      <c r="E34" s="146"/>
      <c r="F34" s="78"/>
      <c r="G34" s="146"/>
    </row>
    <row r="35" spans="1:12" x14ac:dyDescent="0.2">
      <c r="A35" s="81" t="s">
        <v>53</v>
      </c>
      <c r="B35" s="128"/>
      <c r="C35" s="77"/>
      <c r="D35" s="77" t="str">
        <f>IF(C35=0,"",(C35*#REF!))</f>
        <v/>
      </c>
      <c r="E35" s="76"/>
      <c r="F35" s="82">
        <f>SUM(F25:F34)</f>
        <v>1</v>
      </c>
      <c r="G35" s="147">
        <f>SUM(G25:G34)</f>
        <v>75</v>
      </c>
      <c r="H35" s="57"/>
      <c r="I35" s="57"/>
      <c r="J35" s="71"/>
      <c r="K35" s="59"/>
      <c r="L35" s="59"/>
    </row>
  </sheetData>
  <hyperlinks>
    <hyperlink ref="B9" r:id="rId1" xr:uid="{C05DE6FD-DB4E-4765-88D9-2C06C6AB61C4}"/>
    <hyperlink ref="B15" r:id="rId2" xr:uid="{894EEF33-8CEF-4B09-AFFD-D3BB746DB7E6}"/>
  </hyperlinks>
  <printOptions horizontalCentered="1"/>
  <pageMargins left="0.25" right="0.25" top="0.25" bottom="0.25" header="0.5" footer="0.5"/>
  <pageSetup scale="89" fitToHeight="20" orientation="landscape" horizontalDpi="4294967292" verticalDpi="300" r:id="rId3"/>
  <headerFooter alignWithMargins="0"/>
  <legacyDrawing r:id="rId4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1DC7B8-6CA1-4D5A-ABCD-FAD18FF7249B}">
  <sheetPr>
    <tabColor theme="9" tint="0.59999389629810485"/>
    <pageSetUpPr fitToPage="1"/>
  </sheetPr>
  <dimension ref="A1:L47"/>
  <sheetViews>
    <sheetView workbookViewId="0">
      <pane ySplit="21" topLeftCell="A22" activePane="bottomLeft" state="frozen"/>
      <selection pane="bottomLeft" activeCell="K11" sqref="K11"/>
    </sheetView>
  </sheetViews>
  <sheetFormatPr defaultRowHeight="12.75" x14ac:dyDescent="0.2"/>
  <cols>
    <col min="1" max="1" width="34.28515625" style="30" customWidth="1"/>
    <col min="2" max="3" width="8.5703125" style="29" customWidth="1"/>
    <col min="4" max="4" width="10.5703125" style="29" customWidth="1"/>
    <col min="5" max="5" width="9.5703125" style="36" customWidth="1"/>
    <col min="6" max="6" width="9" style="36" bestFit="1" customWidth="1"/>
    <col min="7" max="7" width="8.7109375" style="36"/>
    <col min="8" max="8" width="8.7109375" style="92"/>
    <col min="9" max="9" width="12.5703125" style="85" customWidth="1"/>
    <col min="10" max="10" width="9.7109375" style="84" customWidth="1"/>
    <col min="11" max="11" width="16.28515625" style="94" customWidth="1"/>
  </cols>
  <sheetData>
    <row r="1" spans="1:12" x14ac:dyDescent="0.2">
      <c r="A1" s="2" t="str">
        <f>'12 BH Collection WWLG'!A1</f>
        <v>RURAL UTILITIES SERVICE</v>
      </c>
      <c r="B1" s="35"/>
      <c r="C1" s="35"/>
      <c r="D1" s="35"/>
      <c r="E1" s="46"/>
      <c r="F1" s="46"/>
      <c r="G1" s="46"/>
      <c r="H1" s="88"/>
      <c r="I1" s="46"/>
      <c r="J1" s="46"/>
      <c r="K1" s="46"/>
    </row>
    <row r="2" spans="1:12" x14ac:dyDescent="0.2">
      <c r="A2" s="2" t="str">
        <f>'12 BH Collection WWLG'!A2</f>
        <v>WATER AND WASTE LOAN AND GRANT PROGRAM</v>
      </c>
      <c r="B2" s="35"/>
      <c r="C2" s="35"/>
      <c r="D2" s="35"/>
      <c r="E2" s="46"/>
      <c r="F2" s="46"/>
      <c r="G2" s="46"/>
      <c r="H2" s="88"/>
      <c r="I2" s="46"/>
      <c r="J2" s="46"/>
      <c r="K2" s="46"/>
    </row>
    <row r="3" spans="1:12" x14ac:dyDescent="0.2">
      <c r="A3" s="2" t="str">
        <f>'12 BH Collection WWLG'!A3</f>
        <v>INFORMATION COLLECTION BURDEN HOURS</v>
      </c>
      <c r="B3" s="35"/>
      <c r="C3" s="35"/>
      <c r="D3" s="35"/>
      <c r="E3" s="46"/>
      <c r="F3" s="46"/>
      <c r="G3" s="46"/>
      <c r="H3" s="88"/>
      <c r="I3" s="46"/>
      <c r="J3" s="46"/>
      <c r="K3" s="46"/>
    </row>
    <row r="4" spans="1:12" x14ac:dyDescent="0.2">
      <c r="A4" s="2" t="str">
        <f>'12 BH Collection WWLG'!A4</f>
        <v>OMB # 0572 - 0121</v>
      </c>
      <c r="B4" s="35"/>
      <c r="C4" s="35"/>
      <c r="D4" s="35"/>
      <c r="E4" s="46"/>
      <c r="F4" s="46"/>
      <c r="G4" s="46"/>
      <c r="H4" s="88"/>
      <c r="I4" s="46"/>
      <c r="J4" s="46"/>
      <c r="K4" s="46"/>
    </row>
    <row r="5" spans="1:12" x14ac:dyDescent="0.2">
      <c r="A5" s="4">
        <f>'12 BH Collection WWLG'!A5</f>
        <v>45614</v>
      </c>
      <c r="B5" s="35"/>
      <c r="C5" s="35"/>
      <c r="D5" s="35"/>
      <c r="E5" s="46"/>
      <c r="F5" s="46"/>
      <c r="G5" s="46"/>
      <c r="H5" s="88"/>
      <c r="I5" s="46"/>
      <c r="J5" s="46"/>
      <c r="K5" s="46"/>
    </row>
    <row r="6" spans="1:12" x14ac:dyDescent="0.2">
      <c r="A6" s="33"/>
      <c r="B6" s="32"/>
      <c r="C6" s="32"/>
      <c r="D6" s="32"/>
      <c r="E6" s="47"/>
      <c r="F6" s="47"/>
      <c r="G6" s="47"/>
      <c r="H6" s="89"/>
      <c r="I6" s="47"/>
      <c r="J6" s="32"/>
      <c r="K6" s="93"/>
    </row>
    <row r="7" spans="1:12" ht="15" x14ac:dyDescent="0.25">
      <c r="A7" s="177" t="s">
        <v>307</v>
      </c>
      <c r="B7" s="178"/>
      <c r="C7" s="179"/>
      <c r="D7" s="180"/>
      <c r="E7" s="181"/>
      <c r="F7" s="181"/>
      <c r="G7" s="181"/>
      <c r="H7" s="182"/>
      <c r="I7" s="181"/>
      <c r="J7" s="180"/>
      <c r="K7" s="183"/>
      <c r="L7" s="184"/>
    </row>
    <row r="8" spans="1:12" ht="15" x14ac:dyDescent="0.25">
      <c r="A8" s="177" t="s">
        <v>308</v>
      </c>
      <c r="B8" s="179" t="s">
        <v>309</v>
      </c>
      <c r="C8" s="179"/>
      <c r="D8" s="180"/>
      <c r="E8" s="181"/>
      <c r="F8" s="181"/>
      <c r="G8" s="181"/>
      <c r="H8" s="182"/>
      <c r="I8" s="181"/>
      <c r="J8" s="180"/>
      <c r="K8" s="183"/>
      <c r="L8" s="184"/>
    </row>
    <row r="9" spans="1:12" ht="15" x14ac:dyDescent="0.25">
      <c r="A9" s="177" t="s">
        <v>310</v>
      </c>
      <c r="B9" s="178"/>
      <c r="C9" s="179"/>
      <c r="D9" s="180"/>
      <c r="E9" s="181"/>
      <c r="F9" s="181"/>
      <c r="G9" s="181"/>
      <c r="H9" s="182"/>
      <c r="I9" s="181"/>
      <c r="J9" s="180"/>
      <c r="K9" s="183"/>
      <c r="L9" s="184"/>
    </row>
    <row r="10" spans="1:12" ht="15" x14ac:dyDescent="0.25">
      <c r="A10" s="177" t="s">
        <v>311</v>
      </c>
      <c r="B10" s="178"/>
      <c r="C10" s="179"/>
      <c r="D10" s="180"/>
      <c r="E10" s="181"/>
      <c r="F10" s="181"/>
      <c r="G10" s="181"/>
      <c r="H10" s="182"/>
      <c r="I10" s="181"/>
      <c r="J10" s="180"/>
      <c r="K10" s="183"/>
      <c r="L10" s="184"/>
    </row>
    <row r="11" spans="1:12" ht="15" x14ac:dyDescent="0.25">
      <c r="A11" s="177"/>
      <c r="B11" s="178"/>
      <c r="C11" s="179"/>
      <c r="D11" s="180"/>
      <c r="E11" s="181"/>
      <c r="F11" s="181"/>
      <c r="G11" s="181"/>
      <c r="H11" s="182"/>
      <c r="I11" s="181"/>
      <c r="J11" s="180"/>
      <c r="K11" s="183"/>
      <c r="L11" s="184"/>
    </row>
    <row r="12" spans="1:12" ht="15" x14ac:dyDescent="0.25">
      <c r="A12" s="177" t="s">
        <v>312</v>
      </c>
      <c r="B12" s="178"/>
      <c r="C12" s="179"/>
      <c r="D12" s="180"/>
      <c r="E12" s="181"/>
      <c r="F12" s="181"/>
      <c r="G12" s="181"/>
      <c r="H12" s="182"/>
      <c r="I12" s="181"/>
      <c r="J12" s="180"/>
      <c r="K12" s="183"/>
      <c r="L12" s="184"/>
    </row>
    <row r="13" spans="1:12" ht="15" x14ac:dyDescent="0.25">
      <c r="A13" s="177" t="s">
        <v>340</v>
      </c>
      <c r="B13" s="178"/>
      <c r="C13" s="179"/>
      <c r="D13" s="180"/>
      <c r="E13" s="181"/>
      <c r="F13" s="181"/>
      <c r="G13" s="181"/>
      <c r="H13" s="182"/>
      <c r="I13" s="181"/>
      <c r="J13" s="180"/>
      <c r="K13" s="183"/>
      <c r="L13" s="184"/>
    </row>
    <row r="14" spans="1:12" ht="15" x14ac:dyDescent="0.25">
      <c r="A14" s="177"/>
      <c r="B14" s="178"/>
      <c r="C14" s="179"/>
      <c r="D14" s="180"/>
      <c r="E14" s="181"/>
      <c r="F14" s="181"/>
      <c r="G14" s="181"/>
      <c r="H14" s="182"/>
      <c r="I14" s="181"/>
      <c r="J14" s="180"/>
      <c r="K14" s="183"/>
      <c r="L14" s="184"/>
    </row>
    <row r="15" spans="1:12" ht="15" x14ac:dyDescent="0.25">
      <c r="A15" s="177" t="s">
        <v>313</v>
      </c>
      <c r="B15" s="178"/>
      <c r="C15" s="179"/>
      <c r="D15" s="180"/>
      <c r="E15" s="181"/>
      <c r="F15" s="181"/>
      <c r="G15" s="181"/>
      <c r="H15" s="182"/>
      <c r="I15" s="181"/>
      <c r="J15" s="180"/>
      <c r="K15" s="183"/>
      <c r="L15" s="184"/>
    </row>
    <row r="16" spans="1:12" ht="15" x14ac:dyDescent="0.25">
      <c r="A16" s="177" t="s">
        <v>314</v>
      </c>
      <c r="B16" s="178"/>
      <c r="C16" s="179"/>
      <c r="D16" s="180"/>
      <c r="E16" s="181"/>
      <c r="F16" s="181"/>
      <c r="G16" s="181"/>
      <c r="H16" s="182"/>
      <c r="I16" s="181"/>
      <c r="J16" s="180"/>
      <c r="K16" s="183"/>
      <c r="L16" s="184"/>
    </row>
    <row r="17" spans="1:12" ht="15" x14ac:dyDescent="0.25">
      <c r="A17" s="177"/>
      <c r="B17" s="178"/>
      <c r="C17" s="179"/>
      <c r="D17" s="180"/>
      <c r="E17" s="181"/>
      <c r="F17" s="181"/>
      <c r="G17" s="181"/>
      <c r="H17" s="182"/>
      <c r="I17" s="181"/>
      <c r="J17" s="180"/>
      <c r="K17" s="183"/>
      <c r="L17" s="184"/>
    </row>
    <row r="18" spans="1:12" ht="15" x14ac:dyDescent="0.25">
      <c r="A18" s="177" t="s">
        <v>315</v>
      </c>
      <c r="B18" s="178" t="s">
        <v>316</v>
      </c>
      <c r="C18" s="178"/>
      <c r="D18" s="180"/>
      <c r="E18" s="181"/>
      <c r="F18" s="185"/>
      <c r="G18" s="185"/>
      <c r="H18" s="186"/>
      <c r="I18" s="185"/>
      <c r="J18" s="180"/>
      <c r="K18" s="185">
        <v>0.36249999999999999</v>
      </c>
      <c r="L18" s="184"/>
    </row>
    <row r="19" spans="1:12" x14ac:dyDescent="0.2">
      <c r="A19" s="31"/>
      <c r="B19" s="25"/>
      <c r="C19" s="32"/>
      <c r="D19" s="32"/>
      <c r="E19" s="47"/>
      <c r="F19" s="83"/>
      <c r="G19" s="47"/>
      <c r="H19" s="89"/>
      <c r="I19" s="47"/>
      <c r="J19" s="32"/>
      <c r="K19" s="93"/>
    </row>
    <row r="20" spans="1:12" x14ac:dyDescent="0.2">
      <c r="A20" s="28" t="s">
        <v>317</v>
      </c>
      <c r="B20" s="34"/>
      <c r="C20" s="34"/>
      <c r="D20" s="34"/>
      <c r="E20" s="37"/>
      <c r="F20" s="38"/>
      <c r="G20" s="48" t="s">
        <v>318</v>
      </c>
      <c r="H20" s="236">
        <f>H22+H30+H37</f>
        <v>686</v>
      </c>
      <c r="I20" s="237">
        <f>I22+I30+I37</f>
        <v>45728.112331730772</v>
      </c>
      <c r="J20" s="34"/>
      <c r="K20" s="230">
        <f>K22+K30+K37</f>
        <v>16517259</v>
      </c>
    </row>
    <row r="21" spans="1:12" ht="51" x14ac:dyDescent="0.2">
      <c r="A21" s="165" t="s">
        <v>319</v>
      </c>
      <c r="B21" s="165" t="s">
        <v>320</v>
      </c>
      <c r="C21" s="165" t="s">
        <v>321</v>
      </c>
      <c r="D21" s="166" t="s">
        <v>322</v>
      </c>
      <c r="E21" s="86" t="s">
        <v>323</v>
      </c>
      <c r="F21" s="86" t="s">
        <v>324</v>
      </c>
      <c r="G21" s="86" t="s">
        <v>325</v>
      </c>
      <c r="H21" s="90" t="s">
        <v>326</v>
      </c>
      <c r="I21" s="86" t="s">
        <v>327</v>
      </c>
      <c r="J21" s="87" t="s">
        <v>328</v>
      </c>
      <c r="K21" s="86" t="s">
        <v>329</v>
      </c>
    </row>
    <row r="22" spans="1:12" x14ac:dyDescent="0.2">
      <c r="A22" s="167" t="s">
        <v>330</v>
      </c>
      <c r="B22" s="168"/>
      <c r="C22" s="168"/>
      <c r="D22" s="169"/>
      <c r="E22" s="170"/>
      <c r="F22" s="170"/>
      <c r="G22" s="170"/>
      <c r="H22" s="91">
        <f>SUM(H23:H29)</f>
        <v>268</v>
      </c>
      <c r="I22" s="233">
        <f>SUM(I23:I29)</f>
        <v>17987.373894230768</v>
      </c>
      <c r="J22" s="194">
        <f>'12 BH Collection WWLG'!C7</f>
        <v>525</v>
      </c>
      <c r="K22" s="232">
        <f>ROUND((J22*I22),0)</f>
        <v>9443371</v>
      </c>
    </row>
    <row r="23" spans="1:12" x14ac:dyDescent="0.2">
      <c r="A23" s="171" t="s">
        <v>331</v>
      </c>
      <c r="B23" s="84">
        <v>7</v>
      </c>
      <c r="C23" s="84">
        <v>5</v>
      </c>
      <c r="D23" s="172">
        <v>56898</v>
      </c>
      <c r="E23" s="195">
        <f>(D23/52)/40</f>
        <v>27.354807692307691</v>
      </c>
      <c r="F23" s="195">
        <f>E23*$K$18</f>
        <v>9.9161177884615377</v>
      </c>
      <c r="G23" s="195">
        <f>E23+F23</f>
        <v>37.270925480769229</v>
      </c>
      <c r="H23" s="196">
        <v>8</v>
      </c>
      <c r="I23" s="85">
        <f>H23*G23</f>
        <v>298.16740384615383</v>
      </c>
      <c r="J23" s="95"/>
    </row>
    <row r="24" spans="1:12" x14ac:dyDescent="0.2">
      <c r="A24" s="171" t="s">
        <v>332</v>
      </c>
      <c r="B24" s="84">
        <v>12</v>
      </c>
      <c r="C24" s="84">
        <v>5</v>
      </c>
      <c r="D24" s="172">
        <v>100926</v>
      </c>
      <c r="E24" s="85">
        <f>(D24/52)/40</f>
        <v>48.52211538461539</v>
      </c>
      <c r="F24" s="85">
        <f>E24*$K$18</f>
        <v>17.58926682692308</v>
      </c>
      <c r="G24" s="85">
        <f>E24+F24</f>
        <v>66.111382211538469</v>
      </c>
      <c r="H24" s="92">
        <v>100</v>
      </c>
      <c r="I24" s="85">
        <f>H24*G24</f>
        <v>6611.1382211538466</v>
      </c>
      <c r="J24" s="95"/>
    </row>
    <row r="25" spans="1:12" x14ac:dyDescent="0.2">
      <c r="A25" s="171" t="s">
        <v>333</v>
      </c>
      <c r="B25" s="84">
        <v>13</v>
      </c>
      <c r="C25" s="84">
        <v>5</v>
      </c>
      <c r="D25" s="172">
        <v>120018</v>
      </c>
      <c r="E25" s="85">
        <f t="shared" ref="E25:E29" si="0">(D25/52)/40</f>
        <v>57.700961538461534</v>
      </c>
      <c r="F25" s="85">
        <f t="shared" ref="F25:F29" si="1">E25*$K$18</f>
        <v>20.916598557692307</v>
      </c>
      <c r="G25" s="85">
        <f t="shared" ref="G25:G29" si="2">E25+F25</f>
        <v>78.617560096153838</v>
      </c>
      <c r="H25" s="92">
        <v>20</v>
      </c>
      <c r="I25" s="85">
        <f t="shared" ref="I25:I29" si="3">H25*G25</f>
        <v>1572.3512019230768</v>
      </c>
      <c r="J25" s="95"/>
    </row>
    <row r="26" spans="1:12" x14ac:dyDescent="0.2">
      <c r="A26" s="171" t="s">
        <v>334</v>
      </c>
      <c r="B26" s="84">
        <v>12</v>
      </c>
      <c r="C26" s="84">
        <v>5</v>
      </c>
      <c r="D26" s="172">
        <v>100926</v>
      </c>
      <c r="E26" s="85">
        <f t="shared" si="0"/>
        <v>48.52211538461539</v>
      </c>
      <c r="F26" s="85">
        <f t="shared" si="1"/>
        <v>17.58926682692308</v>
      </c>
      <c r="G26" s="85">
        <f t="shared" si="2"/>
        <v>66.111382211538469</v>
      </c>
      <c r="H26" s="92">
        <v>40</v>
      </c>
      <c r="I26" s="85">
        <f t="shared" si="3"/>
        <v>2644.4552884615387</v>
      </c>
      <c r="J26" s="95"/>
    </row>
    <row r="27" spans="1:12" x14ac:dyDescent="0.2">
      <c r="A27" s="171" t="s">
        <v>335</v>
      </c>
      <c r="B27" s="84">
        <v>12</v>
      </c>
      <c r="C27" s="84">
        <v>5</v>
      </c>
      <c r="D27" s="172">
        <v>100926</v>
      </c>
      <c r="E27" s="85">
        <f t="shared" si="0"/>
        <v>48.52211538461539</v>
      </c>
      <c r="F27" s="85">
        <f t="shared" si="1"/>
        <v>17.58926682692308</v>
      </c>
      <c r="G27" s="85">
        <f t="shared" si="2"/>
        <v>66.111382211538469</v>
      </c>
      <c r="H27" s="92">
        <v>40</v>
      </c>
      <c r="I27" s="85">
        <f t="shared" si="3"/>
        <v>2644.4552884615387</v>
      </c>
      <c r="J27" s="95"/>
    </row>
    <row r="28" spans="1:12" ht="25.5" x14ac:dyDescent="0.2">
      <c r="A28" s="171" t="s">
        <v>336</v>
      </c>
      <c r="B28" s="84">
        <v>12</v>
      </c>
      <c r="C28" s="84">
        <v>5</v>
      </c>
      <c r="D28" s="172">
        <v>100926</v>
      </c>
      <c r="E28" s="85">
        <f t="shared" si="0"/>
        <v>48.52211538461539</v>
      </c>
      <c r="F28" s="85">
        <f t="shared" si="1"/>
        <v>17.58926682692308</v>
      </c>
      <c r="G28" s="85">
        <f t="shared" si="2"/>
        <v>66.111382211538469</v>
      </c>
      <c r="H28" s="92">
        <v>40</v>
      </c>
      <c r="I28" s="85">
        <f t="shared" si="3"/>
        <v>2644.4552884615387</v>
      </c>
      <c r="J28" s="95"/>
    </row>
    <row r="29" spans="1:12" x14ac:dyDescent="0.2">
      <c r="A29" s="171" t="s">
        <v>337</v>
      </c>
      <c r="B29" s="84">
        <v>13</v>
      </c>
      <c r="C29" s="84">
        <v>5</v>
      </c>
      <c r="D29" s="172">
        <v>120018</v>
      </c>
      <c r="E29" s="85">
        <f t="shared" si="0"/>
        <v>57.700961538461534</v>
      </c>
      <c r="F29" s="85">
        <f t="shared" si="1"/>
        <v>20.916598557692307</v>
      </c>
      <c r="G29" s="85">
        <f t="shared" si="2"/>
        <v>78.617560096153838</v>
      </c>
      <c r="H29" s="92">
        <v>20</v>
      </c>
      <c r="I29" s="85">
        <f t="shared" si="3"/>
        <v>1572.3512019230768</v>
      </c>
      <c r="J29" s="95"/>
    </row>
    <row r="30" spans="1:12" x14ac:dyDescent="0.2">
      <c r="A30" s="167" t="s">
        <v>338</v>
      </c>
      <c r="B30" s="168"/>
      <c r="C30" s="168"/>
      <c r="D30" s="169"/>
      <c r="E30" s="170"/>
      <c r="F30" s="170"/>
      <c r="G30" s="170"/>
      <c r="H30" s="91">
        <f>SUM(H31:H36)</f>
        <v>188</v>
      </c>
      <c r="I30" s="233">
        <f>SUM(I31:I36)</f>
        <v>12573.40153846154</v>
      </c>
      <c r="J30" s="194">
        <f>'12 BH Collection WWLG'!$K$7</f>
        <v>255</v>
      </c>
      <c r="K30" s="232">
        <f>ROUND((J30*I30),0)</f>
        <v>3206217</v>
      </c>
    </row>
    <row r="31" spans="1:12" x14ac:dyDescent="0.2">
      <c r="A31" s="171" t="s">
        <v>331</v>
      </c>
      <c r="B31" s="84">
        <v>7</v>
      </c>
      <c r="C31" s="84">
        <v>5</v>
      </c>
      <c r="D31" s="172">
        <v>56898</v>
      </c>
      <c r="E31" s="85">
        <f t="shared" ref="E31" si="4">(D31/52)/40</f>
        <v>27.354807692307691</v>
      </c>
      <c r="F31" s="85">
        <f>E31*$K$18</f>
        <v>9.9161177884615377</v>
      </c>
      <c r="G31" s="85">
        <f t="shared" ref="G31" si="5">E31+F31</f>
        <v>37.270925480769229</v>
      </c>
      <c r="H31" s="196">
        <v>8</v>
      </c>
      <c r="I31" s="85">
        <f t="shared" ref="I31" si="6">H31*G31</f>
        <v>298.16740384615383</v>
      </c>
      <c r="J31" s="95"/>
    </row>
    <row r="32" spans="1:12" x14ac:dyDescent="0.2">
      <c r="A32" s="171" t="s">
        <v>332</v>
      </c>
      <c r="B32" s="84">
        <v>12</v>
      </c>
      <c r="C32" s="84">
        <v>5</v>
      </c>
      <c r="D32" s="172">
        <v>100926</v>
      </c>
      <c r="E32" s="85">
        <f t="shared" ref="E32" si="7">(D32/52)/40</f>
        <v>48.52211538461539</v>
      </c>
      <c r="F32" s="85">
        <f>E32*$K$18</f>
        <v>17.58926682692308</v>
      </c>
      <c r="G32" s="85">
        <f t="shared" ref="G32" si="8">E32+F32</f>
        <v>66.111382211538469</v>
      </c>
      <c r="H32" s="92">
        <v>100</v>
      </c>
      <c r="I32" s="85">
        <f t="shared" ref="I32:I42" si="9">H32*G32</f>
        <v>6611.1382211538466</v>
      </c>
      <c r="J32" s="95"/>
    </row>
    <row r="33" spans="1:11" x14ac:dyDescent="0.2">
      <c r="A33" s="171" t="s">
        <v>333</v>
      </c>
      <c r="B33" s="84">
        <v>13</v>
      </c>
      <c r="C33" s="84">
        <v>5</v>
      </c>
      <c r="D33" s="172">
        <v>120018</v>
      </c>
      <c r="E33" s="85">
        <f t="shared" ref="E33:E36" si="10">(D33/52)/40</f>
        <v>57.700961538461534</v>
      </c>
      <c r="F33" s="85">
        <f t="shared" ref="F33:F36" si="11">E33*$K$18</f>
        <v>20.916598557692307</v>
      </c>
      <c r="G33" s="85">
        <f t="shared" ref="G33:G36" si="12">E33+F33</f>
        <v>78.617560096153838</v>
      </c>
      <c r="H33" s="92">
        <v>20</v>
      </c>
      <c r="I33" s="85">
        <f t="shared" si="9"/>
        <v>1572.3512019230768</v>
      </c>
      <c r="J33" s="95"/>
    </row>
    <row r="34" spans="1:11" x14ac:dyDescent="0.2">
      <c r="A34" s="171" t="s">
        <v>334</v>
      </c>
      <c r="B34" s="84">
        <v>12</v>
      </c>
      <c r="C34" s="84">
        <v>5</v>
      </c>
      <c r="D34" s="172">
        <v>100926</v>
      </c>
      <c r="E34" s="85">
        <f t="shared" si="10"/>
        <v>48.52211538461539</v>
      </c>
      <c r="F34" s="85">
        <f t="shared" si="11"/>
        <v>17.58926682692308</v>
      </c>
      <c r="G34" s="85">
        <f t="shared" si="12"/>
        <v>66.111382211538469</v>
      </c>
      <c r="H34" s="92">
        <v>40</v>
      </c>
      <c r="I34" s="85">
        <f t="shared" si="9"/>
        <v>2644.4552884615387</v>
      </c>
      <c r="J34" s="95"/>
    </row>
    <row r="35" spans="1:11" x14ac:dyDescent="0.2">
      <c r="A35" s="171" t="s">
        <v>335</v>
      </c>
      <c r="B35" s="84">
        <v>12</v>
      </c>
      <c r="C35" s="84">
        <v>5</v>
      </c>
      <c r="D35" s="172">
        <v>100926</v>
      </c>
      <c r="E35" s="85">
        <f t="shared" si="10"/>
        <v>48.52211538461539</v>
      </c>
      <c r="F35" s="85">
        <f t="shared" si="11"/>
        <v>17.58926682692308</v>
      </c>
      <c r="G35" s="85">
        <f t="shared" si="12"/>
        <v>66.111382211538469</v>
      </c>
      <c r="H35" s="92">
        <v>10</v>
      </c>
      <c r="I35" s="85">
        <f t="shared" si="9"/>
        <v>661.11382211538466</v>
      </c>
      <c r="J35" s="95"/>
    </row>
    <row r="36" spans="1:11" x14ac:dyDescent="0.2">
      <c r="A36" s="171" t="s">
        <v>337</v>
      </c>
      <c r="B36" s="84">
        <v>13</v>
      </c>
      <c r="C36" s="84">
        <v>5</v>
      </c>
      <c r="D36" s="172">
        <v>120018</v>
      </c>
      <c r="E36" s="85">
        <f t="shared" si="10"/>
        <v>57.700961538461534</v>
      </c>
      <c r="F36" s="85">
        <f t="shared" si="11"/>
        <v>20.916598557692307</v>
      </c>
      <c r="G36" s="85">
        <f t="shared" si="12"/>
        <v>78.617560096153838</v>
      </c>
      <c r="H36" s="92">
        <v>10</v>
      </c>
      <c r="I36" s="85">
        <f t="shared" si="9"/>
        <v>786.17560096153841</v>
      </c>
      <c r="J36" s="95"/>
    </row>
    <row r="37" spans="1:11" ht="13.15" customHeight="1" x14ac:dyDescent="0.2">
      <c r="A37" s="167" t="s">
        <v>339</v>
      </c>
      <c r="B37" s="168"/>
      <c r="C37" s="168"/>
      <c r="D37" s="169"/>
      <c r="E37" s="170"/>
      <c r="F37" s="170"/>
      <c r="G37" s="170"/>
      <c r="H37" s="91">
        <f>SUM(H38:H42)</f>
        <v>230</v>
      </c>
      <c r="I37" s="233">
        <f>SUM(I38:I42)</f>
        <v>15167.336899038462</v>
      </c>
      <c r="J37" s="194">
        <f>'12 BH Collection WWLG'!$K$7</f>
        <v>255</v>
      </c>
      <c r="K37" s="232">
        <f>ROUND((J37*I37),0)</f>
        <v>3867671</v>
      </c>
    </row>
    <row r="38" spans="1:11" x14ac:dyDescent="0.2">
      <c r="A38" s="171" t="s">
        <v>331</v>
      </c>
      <c r="B38" s="84">
        <v>7</v>
      </c>
      <c r="C38" s="84">
        <v>5</v>
      </c>
      <c r="D38" s="172">
        <v>56898</v>
      </c>
      <c r="E38" s="85">
        <f>(D38/52)/40</f>
        <v>27.354807692307691</v>
      </c>
      <c r="F38" s="85">
        <f>E38*$K$18</f>
        <v>9.9161177884615377</v>
      </c>
      <c r="G38" s="85">
        <f t="shared" ref="G38" si="13">E38+F38</f>
        <v>37.270925480769229</v>
      </c>
      <c r="H38" s="196">
        <v>10</v>
      </c>
      <c r="I38" s="85">
        <f t="shared" ref="I38" si="14">H38*G38</f>
        <v>372.70925480769228</v>
      </c>
      <c r="J38" s="95"/>
    </row>
    <row r="39" spans="1:11" x14ac:dyDescent="0.2">
      <c r="A39" s="171" t="s">
        <v>332</v>
      </c>
      <c r="B39" s="84">
        <v>12</v>
      </c>
      <c r="C39" s="84">
        <v>5</v>
      </c>
      <c r="D39" s="172">
        <v>100926</v>
      </c>
      <c r="E39" s="85">
        <f>(D39/52)/40</f>
        <v>48.52211538461539</v>
      </c>
      <c r="F39" s="85">
        <f>E39*$K$18</f>
        <v>17.58926682692308</v>
      </c>
      <c r="G39" s="85">
        <f t="shared" ref="G39:G40" si="15">E39+F39</f>
        <v>66.111382211538469</v>
      </c>
      <c r="H39" s="92">
        <v>100</v>
      </c>
      <c r="I39" s="85">
        <f t="shared" si="9"/>
        <v>6611.1382211538466</v>
      </c>
      <c r="J39" s="95"/>
    </row>
    <row r="40" spans="1:11" x14ac:dyDescent="0.2">
      <c r="A40" s="171" t="s">
        <v>333</v>
      </c>
      <c r="B40" s="84">
        <v>13</v>
      </c>
      <c r="C40" s="84">
        <v>5</v>
      </c>
      <c r="D40" s="172">
        <v>120018</v>
      </c>
      <c r="E40" s="85">
        <f t="shared" ref="E40" si="16">(D40/52)/40</f>
        <v>57.700961538461534</v>
      </c>
      <c r="F40" s="85">
        <f>E40*$K$18</f>
        <v>20.916598557692307</v>
      </c>
      <c r="G40" s="85">
        <f t="shared" si="15"/>
        <v>78.617560096153838</v>
      </c>
      <c r="H40" s="92">
        <v>20</v>
      </c>
      <c r="I40" s="85">
        <f t="shared" si="9"/>
        <v>1572.3512019230768</v>
      </c>
      <c r="J40" s="95"/>
    </row>
    <row r="41" spans="1:11" x14ac:dyDescent="0.2">
      <c r="A41" s="171" t="s">
        <v>334</v>
      </c>
      <c r="B41" s="84">
        <v>12</v>
      </c>
      <c r="C41" s="84">
        <v>5</v>
      </c>
      <c r="D41" s="172">
        <v>100926</v>
      </c>
      <c r="E41" s="85">
        <f t="shared" ref="E41:E42" si="17">(D41/52)/40</f>
        <v>48.52211538461539</v>
      </c>
      <c r="F41" s="85">
        <f t="shared" ref="F41:F42" si="18">E41*$K$18</f>
        <v>17.58926682692308</v>
      </c>
      <c r="G41" s="85">
        <f t="shared" ref="G41:G42" si="19">E41+F41</f>
        <v>66.111382211538469</v>
      </c>
      <c r="H41" s="92">
        <v>20</v>
      </c>
      <c r="I41" s="85">
        <f t="shared" si="9"/>
        <v>1322.2276442307693</v>
      </c>
      <c r="J41" s="95"/>
    </row>
    <row r="42" spans="1:11" x14ac:dyDescent="0.2">
      <c r="A42" s="171" t="s">
        <v>335</v>
      </c>
      <c r="B42" s="84">
        <v>12</v>
      </c>
      <c r="C42" s="84">
        <v>5</v>
      </c>
      <c r="D42" s="172">
        <v>100926</v>
      </c>
      <c r="E42" s="85">
        <f t="shared" si="17"/>
        <v>48.52211538461539</v>
      </c>
      <c r="F42" s="85">
        <f t="shared" si="18"/>
        <v>17.58926682692308</v>
      </c>
      <c r="G42" s="85">
        <f t="shared" si="19"/>
        <v>66.111382211538469</v>
      </c>
      <c r="H42" s="92">
        <v>80</v>
      </c>
      <c r="I42" s="85">
        <f t="shared" si="9"/>
        <v>5288.9105769230773</v>
      </c>
      <c r="J42" s="95"/>
    </row>
    <row r="43" spans="1:11" x14ac:dyDescent="0.2">
      <c r="A43" s="171"/>
      <c r="B43" s="84"/>
      <c r="C43" s="84"/>
      <c r="D43" s="172"/>
      <c r="E43" s="85"/>
      <c r="F43" s="85"/>
      <c r="G43" s="85"/>
      <c r="J43" s="95"/>
    </row>
    <row r="44" spans="1:11" x14ac:dyDescent="0.2">
      <c r="A44" s="199"/>
      <c r="B44" s="84"/>
      <c r="C44" s="84"/>
      <c r="D44" s="84"/>
      <c r="E44" s="85"/>
      <c r="F44" s="85"/>
      <c r="G44" s="85"/>
      <c r="J44" s="95"/>
    </row>
    <row r="45" spans="1:11" x14ac:dyDescent="0.2">
      <c r="A45" s="199"/>
      <c r="B45" s="84"/>
      <c r="C45" s="84"/>
      <c r="D45" s="84"/>
      <c r="E45" s="85"/>
      <c r="F45" s="85"/>
      <c r="G45" s="85"/>
      <c r="J45" s="95"/>
    </row>
    <row r="46" spans="1:11" x14ac:dyDescent="0.2">
      <c r="A46" s="199"/>
      <c r="B46" s="84"/>
      <c r="C46" s="84"/>
      <c r="D46" s="84"/>
      <c r="E46" s="85"/>
      <c r="F46" s="85"/>
      <c r="G46" s="85"/>
      <c r="J46" s="95"/>
    </row>
    <row r="47" spans="1:11" x14ac:dyDescent="0.2">
      <c r="A47" s="199"/>
      <c r="B47" s="84"/>
      <c r="C47" s="84"/>
      <c r="D47" s="84"/>
      <c r="E47" s="85"/>
      <c r="F47" s="85"/>
      <c r="G47" s="85"/>
      <c r="J47" s="95"/>
    </row>
  </sheetData>
  <hyperlinks>
    <hyperlink ref="B18" r:id="rId1" xr:uid="{F74FD129-C913-43B9-9434-FF98313CCA1A}"/>
    <hyperlink ref="B8" r:id="rId2" display="https://www.opm.gov/policy-data-oversight/pay-leave/" xr:uid="{4D7B85B6-4F57-43B9-9D4C-C22994BEBD6A}"/>
  </hyperlinks>
  <printOptions horizontalCentered="1"/>
  <pageMargins left="0.7" right="0.7" top="0.75" bottom="0.75" header="0.3" footer="0.3"/>
  <pageSetup scale="96" fitToHeight="10" orientation="landscape" horizontalDpi="1200" verticalDpi="1200" r:id="rId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581704-C20D-453E-B5CE-5FEB85AAB908}">
  <sheetPr>
    <tabColor theme="9" tint="0.79998168889431442"/>
    <pageSetUpPr fitToPage="1"/>
  </sheetPr>
  <dimension ref="A1:L40"/>
  <sheetViews>
    <sheetView workbookViewId="0">
      <pane ySplit="22" topLeftCell="A23" activePane="bottomLeft" state="frozen"/>
      <selection pane="bottomLeft" activeCell="K31" sqref="K31"/>
    </sheetView>
  </sheetViews>
  <sheetFormatPr defaultRowHeight="12.75" x14ac:dyDescent="0.2"/>
  <cols>
    <col min="1" max="1" width="30.5703125" style="30" customWidth="1"/>
    <col min="2" max="3" width="8.5703125" style="29" customWidth="1"/>
    <col min="4" max="4" width="10.5703125" style="29" customWidth="1"/>
    <col min="5" max="5" width="9.5703125" style="36" customWidth="1"/>
    <col min="6" max="6" width="9" style="36" bestFit="1" customWidth="1"/>
    <col min="7" max="7" width="8.7109375" style="36"/>
    <col min="8" max="8" width="8.7109375" style="92"/>
    <col min="9" max="9" width="12.5703125" style="85" customWidth="1"/>
    <col min="10" max="10" width="9.7109375" style="84" customWidth="1"/>
    <col min="11" max="11" width="16.28515625" style="94" customWidth="1"/>
  </cols>
  <sheetData>
    <row r="1" spans="1:12" x14ac:dyDescent="0.2">
      <c r="A1" s="2" t="str">
        <f>'12 BH Collection WWLG'!A1</f>
        <v>RURAL UTILITIES SERVICE</v>
      </c>
      <c r="B1" s="35"/>
      <c r="C1" s="35"/>
      <c r="D1" s="35"/>
      <c r="E1" s="46"/>
      <c r="F1" s="46"/>
      <c r="G1" s="46"/>
      <c r="H1" s="88"/>
      <c r="I1" s="46"/>
      <c r="J1" s="46"/>
      <c r="K1" s="46"/>
    </row>
    <row r="2" spans="1:12" x14ac:dyDescent="0.2">
      <c r="A2" s="2" t="str">
        <f>'12 BH Collection WWLG'!A2</f>
        <v>WATER AND WASTE LOAN AND GRANT PROGRAM</v>
      </c>
      <c r="B2" s="35"/>
      <c r="C2" s="35"/>
      <c r="D2" s="35"/>
      <c r="E2" s="46"/>
      <c r="F2" s="46"/>
      <c r="G2" s="46"/>
      <c r="H2" s="88"/>
      <c r="I2" s="46"/>
      <c r="J2" s="46"/>
      <c r="K2" s="46"/>
    </row>
    <row r="3" spans="1:12" x14ac:dyDescent="0.2">
      <c r="A3" s="2" t="str">
        <f>'12 BH Collection WWPPG'!A3</f>
        <v>PREDEVELOPMENT PLANNING GRANTS (PPG)</v>
      </c>
      <c r="B3" s="35"/>
      <c r="C3" s="35"/>
      <c r="D3" s="35"/>
      <c r="E3" s="46"/>
      <c r="F3" s="46"/>
      <c r="G3" s="46"/>
      <c r="H3" s="88"/>
      <c r="I3" s="46"/>
      <c r="J3" s="46"/>
      <c r="K3" s="46"/>
    </row>
    <row r="4" spans="1:12" x14ac:dyDescent="0.2">
      <c r="A4" s="2" t="str">
        <f>'12 BH Collection WWLG'!A3</f>
        <v>INFORMATION COLLECTION BURDEN HOURS</v>
      </c>
      <c r="B4" s="35"/>
      <c r="C4" s="35"/>
      <c r="D4" s="35"/>
      <c r="E4" s="46"/>
      <c r="F4" s="46"/>
      <c r="G4" s="46"/>
      <c r="H4" s="88"/>
      <c r="I4" s="46"/>
      <c r="J4" s="46"/>
      <c r="K4" s="46"/>
    </row>
    <row r="5" spans="1:12" x14ac:dyDescent="0.2">
      <c r="A5" s="2" t="str">
        <f>'12 BH Collection WWLG'!A4</f>
        <v>OMB # 0572 - 0121</v>
      </c>
      <c r="B5" s="35"/>
      <c r="C5" s="35"/>
      <c r="D5" s="35"/>
      <c r="E5" s="46"/>
      <c r="F5" s="46"/>
      <c r="G5" s="46"/>
      <c r="H5" s="88"/>
      <c r="I5" s="46"/>
      <c r="J5" s="46"/>
      <c r="K5" s="46"/>
    </row>
    <row r="6" spans="1:12" x14ac:dyDescent="0.2">
      <c r="A6" s="4">
        <f>'12 BH Collection WWLG'!A5</f>
        <v>45614</v>
      </c>
      <c r="B6" s="35"/>
      <c r="C6" s="35"/>
      <c r="D6" s="35"/>
      <c r="E6" s="46"/>
      <c r="F6" s="46"/>
      <c r="G6" s="46"/>
      <c r="H6" s="88"/>
      <c r="I6" s="46"/>
      <c r="J6" s="46"/>
      <c r="K6" s="46"/>
    </row>
    <row r="7" spans="1:12" x14ac:dyDescent="0.2">
      <c r="A7" s="33"/>
      <c r="B7" s="32"/>
      <c r="C7" s="32"/>
      <c r="D7" s="32"/>
      <c r="E7" s="47"/>
      <c r="F7" s="47"/>
      <c r="G7" s="47"/>
      <c r="H7" s="89"/>
      <c r="I7" s="47"/>
      <c r="J7" s="32"/>
      <c r="K7" s="93"/>
    </row>
    <row r="8" spans="1:12" ht="15" x14ac:dyDescent="0.25">
      <c r="A8" s="177" t="s">
        <v>307</v>
      </c>
      <c r="B8" s="178"/>
      <c r="C8" s="179"/>
      <c r="D8" s="180"/>
      <c r="E8" s="181"/>
      <c r="F8" s="181"/>
      <c r="G8" s="181"/>
      <c r="H8" s="182"/>
      <c r="I8" s="181"/>
      <c r="J8" s="180"/>
      <c r="K8" s="183"/>
      <c r="L8" s="184"/>
    </row>
    <row r="9" spans="1:12" ht="15" x14ac:dyDescent="0.25">
      <c r="A9" s="177" t="s">
        <v>308</v>
      </c>
      <c r="B9" s="179" t="s">
        <v>309</v>
      </c>
      <c r="C9" s="179"/>
      <c r="D9" s="180"/>
      <c r="E9" s="181"/>
      <c r="F9" s="181"/>
      <c r="G9" s="181"/>
      <c r="H9" s="182"/>
      <c r="I9" s="181"/>
      <c r="J9" s="180"/>
      <c r="K9" s="183"/>
      <c r="L9" s="184"/>
    </row>
    <row r="10" spans="1:12" ht="15" x14ac:dyDescent="0.25">
      <c r="A10" s="177" t="s">
        <v>310</v>
      </c>
      <c r="B10" s="178"/>
      <c r="C10" s="179"/>
      <c r="D10" s="180"/>
      <c r="E10" s="181"/>
      <c r="F10" s="181"/>
      <c r="G10" s="181"/>
      <c r="H10" s="182"/>
      <c r="I10" s="181"/>
      <c r="J10" s="180"/>
      <c r="K10" s="183"/>
      <c r="L10" s="184"/>
    </row>
    <row r="11" spans="1:12" ht="15" x14ac:dyDescent="0.25">
      <c r="A11" s="177" t="s">
        <v>311</v>
      </c>
      <c r="B11" s="178"/>
      <c r="C11" s="179"/>
      <c r="D11" s="180"/>
      <c r="E11" s="181"/>
      <c r="F11" s="181"/>
      <c r="G11" s="181"/>
      <c r="H11" s="182"/>
      <c r="I11" s="181"/>
      <c r="J11" s="180"/>
      <c r="K11" s="183"/>
      <c r="L11" s="184"/>
    </row>
    <row r="12" spans="1:12" ht="15" x14ac:dyDescent="0.25">
      <c r="A12" s="177"/>
      <c r="B12" s="178"/>
      <c r="C12" s="179"/>
      <c r="D12" s="180"/>
      <c r="E12" s="181"/>
      <c r="F12" s="181"/>
      <c r="G12" s="181"/>
      <c r="H12" s="182"/>
      <c r="I12" s="181"/>
      <c r="J12" s="180"/>
      <c r="K12" s="183"/>
      <c r="L12" s="184"/>
    </row>
    <row r="13" spans="1:12" ht="15" x14ac:dyDescent="0.25">
      <c r="A13" s="177" t="s">
        <v>312</v>
      </c>
      <c r="B13" s="178"/>
      <c r="C13" s="179"/>
      <c r="D13" s="180"/>
      <c r="E13" s="181"/>
      <c r="F13" s="181"/>
      <c r="G13" s="181"/>
      <c r="H13" s="182"/>
      <c r="I13" s="181"/>
      <c r="J13" s="180"/>
      <c r="K13" s="183"/>
      <c r="L13" s="184"/>
    </row>
    <row r="14" spans="1:12" ht="15" x14ac:dyDescent="0.25">
      <c r="A14" s="177" t="s">
        <v>340</v>
      </c>
      <c r="B14" s="178"/>
      <c r="C14" s="179"/>
      <c r="D14" s="180"/>
      <c r="E14" s="181"/>
      <c r="F14" s="181"/>
      <c r="G14" s="181"/>
      <c r="H14" s="182"/>
      <c r="I14" s="181"/>
      <c r="J14" s="180"/>
      <c r="K14" s="183"/>
      <c r="L14" s="184"/>
    </row>
    <row r="15" spans="1:12" ht="15" x14ac:dyDescent="0.25">
      <c r="A15" s="177"/>
      <c r="B15" s="178"/>
      <c r="C15" s="179"/>
      <c r="D15" s="180"/>
      <c r="E15" s="181"/>
      <c r="F15" s="181"/>
      <c r="G15" s="181"/>
      <c r="H15" s="182"/>
      <c r="I15" s="181"/>
      <c r="J15" s="180"/>
      <c r="K15" s="183"/>
      <c r="L15" s="184"/>
    </row>
    <row r="16" spans="1:12" ht="15" x14ac:dyDescent="0.25">
      <c r="A16" s="177" t="s">
        <v>313</v>
      </c>
      <c r="B16" s="178"/>
      <c r="C16" s="179"/>
      <c r="D16" s="180"/>
      <c r="E16" s="181"/>
      <c r="F16" s="181"/>
      <c r="G16" s="181"/>
      <c r="H16" s="182"/>
      <c r="I16" s="181"/>
      <c r="J16" s="180"/>
      <c r="K16" s="183"/>
      <c r="L16" s="184"/>
    </row>
    <row r="17" spans="1:12" ht="15" x14ac:dyDescent="0.25">
      <c r="A17" s="177" t="s">
        <v>314</v>
      </c>
      <c r="B17" s="178"/>
      <c r="C17" s="179"/>
      <c r="D17" s="180"/>
      <c r="E17" s="181"/>
      <c r="F17" s="181"/>
      <c r="G17" s="181"/>
      <c r="H17" s="182"/>
      <c r="I17" s="181"/>
      <c r="J17" s="180"/>
      <c r="K17" s="183"/>
      <c r="L17" s="184"/>
    </row>
    <row r="18" spans="1:12" ht="15" x14ac:dyDescent="0.25">
      <c r="A18" s="177"/>
      <c r="B18" s="178"/>
      <c r="C18" s="179"/>
      <c r="D18" s="180"/>
      <c r="E18" s="181"/>
      <c r="F18" s="181"/>
      <c r="G18" s="181"/>
      <c r="H18" s="182"/>
      <c r="I18" s="181"/>
      <c r="J18" s="180"/>
      <c r="K18" s="183"/>
      <c r="L18" s="184"/>
    </row>
    <row r="19" spans="1:12" ht="15" x14ac:dyDescent="0.25">
      <c r="A19" s="177" t="s">
        <v>315</v>
      </c>
      <c r="B19" s="178" t="s">
        <v>316</v>
      </c>
      <c r="C19" s="178"/>
      <c r="D19" s="180"/>
      <c r="E19" s="181"/>
      <c r="F19" s="185"/>
      <c r="G19" s="185"/>
      <c r="H19" s="186"/>
      <c r="I19" s="185"/>
      <c r="J19" s="180"/>
      <c r="K19" s="185">
        <v>0.36249999999999999</v>
      </c>
      <c r="L19" s="184"/>
    </row>
    <row r="20" spans="1:12" x14ac:dyDescent="0.2">
      <c r="A20" s="31"/>
      <c r="B20" s="25"/>
      <c r="C20" s="32"/>
      <c r="D20" s="32"/>
      <c r="E20" s="47"/>
      <c r="F20" s="83"/>
      <c r="G20" s="47"/>
      <c r="H20" s="89"/>
      <c r="I20" s="47"/>
      <c r="J20" s="32"/>
      <c r="K20" s="93"/>
    </row>
    <row r="21" spans="1:12" x14ac:dyDescent="0.2">
      <c r="A21" s="28" t="s">
        <v>317</v>
      </c>
      <c r="B21" s="34"/>
      <c r="C21" s="34"/>
      <c r="D21" s="34"/>
      <c r="E21" s="37"/>
      <c r="F21" s="38"/>
      <c r="G21" s="48" t="s">
        <v>318</v>
      </c>
      <c r="H21" s="236">
        <f>H23+H31+H38</f>
        <v>456</v>
      </c>
      <c r="I21" s="237">
        <f>I23+I31+I38</f>
        <v>30560.77543269231</v>
      </c>
      <c r="J21" s="34"/>
      <c r="K21" s="230">
        <f>K23+K31+K38</f>
        <v>787421</v>
      </c>
    </row>
    <row r="22" spans="1:12" ht="51" x14ac:dyDescent="0.2">
      <c r="A22" s="165" t="s">
        <v>319</v>
      </c>
      <c r="B22" s="165" t="s">
        <v>320</v>
      </c>
      <c r="C22" s="165" t="s">
        <v>321</v>
      </c>
      <c r="D22" s="166" t="s">
        <v>322</v>
      </c>
      <c r="E22" s="86" t="s">
        <v>323</v>
      </c>
      <c r="F22" s="86" t="s">
        <v>324</v>
      </c>
      <c r="G22" s="86" t="s">
        <v>325</v>
      </c>
      <c r="H22" s="90" t="s">
        <v>326</v>
      </c>
      <c r="I22" s="86" t="s">
        <v>327</v>
      </c>
      <c r="J22" s="87" t="s">
        <v>328</v>
      </c>
      <c r="K22" s="86" t="s">
        <v>329</v>
      </c>
    </row>
    <row r="23" spans="1:12" x14ac:dyDescent="0.2">
      <c r="A23" s="167" t="s">
        <v>330</v>
      </c>
      <c r="B23" s="168"/>
      <c r="C23" s="168"/>
      <c r="D23" s="169"/>
      <c r="E23" s="170"/>
      <c r="F23" s="170"/>
      <c r="G23" s="170"/>
      <c r="H23" s="234">
        <f>SUM(H24:H30)</f>
        <v>268</v>
      </c>
      <c r="I23" s="233">
        <f>SUM(I24:I30)</f>
        <v>17987.373894230768</v>
      </c>
      <c r="J23" s="194">
        <f>'12 BH Collection WWPPG'!C8</f>
        <v>27</v>
      </c>
      <c r="K23" s="232">
        <f>ROUND((J23*I23),0)</f>
        <v>485659</v>
      </c>
    </row>
    <row r="24" spans="1:12" x14ac:dyDescent="0.2">
      <c r="A24" s="171" t="s">
        <v>331</v>
      </c>
      <c r="B24" s="84">
        <v>7</v>
      </c>
      <c r="C24" s="84">
        <v>5</v>
      </c>
      <c r="D24" s="172">
        <v>56898</v>
      </c>
      <c r="E24" s="85">
        <f>(D24/52)/40</f>
        <v>27.354807692307691</v>
      </c>
      <c r="F24" s="85">
        <f>E24*$K$19</f>
        <v>9.9161177884615377</v>
      </c>
      <c r="G24" s="85">
        <f>E24+F24</f>
        <v>37.270925480769229</v>
      </c>
      <c r="H24" s="92">
        <v>8</v>
      </c>
      <c r="I24" s="85">
        <f>H24*G24</f>
        <v>298.16740384615383</v>
      </c>
      <c r="J24" s="95"/>
    </row>
    <row r="25" spans="1:12" x14ac:dyDescent="0.2">
      <c r="A25" s="171" t="s">
        <v>332</v>
      </c>
      <c r="B25" s="84">
        <v>12</v>
      </c>
      <c r="C25" s="84">
        <v>5</v>
      </c>
      <c r="D25" s="172">
        <v>100926</v>
      </c>
      <c r="E25" s="85">
        <f>(D25/52)/40</f>
        <v>48.52211538461539</v>
      </c>
      <c r="F25" s="85">
        <f>E25*$K$19</f>
        <v>17.58926682692308</v>
      </c>
      <c r="G25" s="85">
        <f>E25+F25</f>
        <v>66.111382211538469</v>
      </c>
      <c r="H25" s="92">
        <v>100</v>
      </c>
      <c r="I25" s="85">
        <f>H25*G25</f>
        <v>6611.1382211538466</v>
      </c>
      <c r="J25" s="95"/>
    </row>
    <row r="26" spans="1:12" x14ac:dyDescent="0.2">
      <c r="A26" s="171" t="s">
        <v>333</v>
      </c>
      <c r="B26" s="84">
        <v>13</v>
      </c>
      <c r="C26" s="84">
        <v>5</v>
      </c>
      <c r="D26" s="172">
        <v>120018</v>
      </c>
      <c r="E26" s="85">
        <f t="shared" ref="E26:E30" si="0">(D26/52)/40</f>
        <v>57.700961538461534</v>
      </c>
      <c r="F26" s="85">
        <f t="shared" ref="F26:F30" si="1">E26*$K$19</f>
        <v>20.916598557692307</v>
      </c>
      <c r="G26" s="85">
        <f t="shared" ref="G26:G30" si="2">E26+F26</f>
        <v>78.617560096153838</v>
      </c>
      <c r="H26" s="92">
        <v>20</v>
      </c>
      <c r="I26" s="85">
        <f t="shared" ref="I26:I37" si="3">H26*G26</f>
        <v>1572.3512019230768</v>
      </c>
      <c r="J26" s="95"/>
    </row>
    <row r="27" spans="1:12" x14ac:dyDescent="0.2">
      <c r="A27" s="171" t="s">
        <v>334</v>
      </c>
      <c r="B27" s="84">
        <v>12</v>
      </c>
      <c r="C27" s="84">
        <v>5</v>
      </c>
      <c r="D27" s="172">
        <v>100926</v>
      </c>
      <c r="E27" s="85">
        <f t="shared" si="0"/>
        <v>48.52211538461539</v>
      </c>
      <c r="F27" s="85">
        <f t="shared" si="1"/>
        <v>17.58926682692308</v>
      </c>
      <c r="G27" s="85">
        <f t="shared" si="2"/>
        <v>66.111382211538469</v>
      </c>
      <c r="H27" s="92">
        <v>40</v>
      </c>
      <c r="I27" s="85">
        <f t="shared" si="3"/>
        <v>2644.4552884615387</v>
      </c>
      <c r="J27" s="95"/>
    </row>
    <row r="28" spans="1:12" x14ac:dyDescent="0.2">
      <c r="A28" s="171" t="s">
        <v>335</v>
      </c>
      <c r="B28" s="84">
        <v>12</v>
      </c>
      <c r="C28" s="84">
        <v>5</v>
      </c>
      <c r="D28" s="172">
        <v>100926</v>
      </c>
      <c r="E28" s="85">
        <f t="shared" si="0"/>
        <v>48.52211538461539</v>
      </c>
      <c r="F28" s="85">
        <f t="shared" si="1"/>
        <v>17.58926682692308</v>
      </c>
      <c r="G28" s="85">
        <f t="shared" si="2"/>
        <v>66.111382211538469</v>
      </c>
      <c r="H28" s="92">
        <v>40</v>
      </c>
      <c r="I28" s="85">
        <f t="shared" si="3"/>
        <v>2644.4552884615387</v>
      </c>
      <c r="J28" s="95"/>
    </row>
    <row r="29" spans="1:12" ht="25.5" x14ac:dyDescent="0.2">
      <c r="A29" s="171" t="s">
        <v>336</v>
      </c>
      <c r="B29" s="84">
        <v>12</v>
      </c>
      <c r="C29" s="84">
        <v>5</v>
      </c>
      <c r="D29" s="172">
        <v>100926</v>
      </c>
      <c r="E29" s="85">
        <f t="shared" si="0"/>
        <v>48.52211538461539</v>
      </c>
      <c r="F29" s="85">
        <f t="shared" si="1"/>
        <v>17.58926682692308</v>
      </c>
      <c r="G29" s="85">
        <f t="shared" si="2"/>
        <v>66.111382211538469</v>
      </c>
      <c r="H29" s="92">
        <v>40</v>
      </c>
      <c r="I29" s="85">
        <f t="shared" si="3"/>
        <v>2644.4552884615387</v>
      </c>
      <c r="J29" s="95"/>
    </row>
    <row r="30" spans="1:12" x14ac:dyDescent="0.2">
      <c r="A30" s="171" t="s">
        <v>337</v>
      </c>
      <c r="B30" s="84">
        <v>13</v>
      </c>
      <c r="C30" s="84">
        <v>5</v>
      </c>
      <c r="D30" s="172">
        <v>120018</v>
      </c>
      <c r="E30" s="85">
        <f t="shared" si="0"/>
        <v>57.700961538461534</v>
      </c>
      <c r="F30" s="85">
        <f t="shared" si="1"/>
        <v>20.916598557692307</v>
      </c>
      <c r="G30" s="85">
        <f t="shared" si="2"/>
        <v>78.617560096153838</v>
      </c>
      <c r="H30" s="92">
        <v>20</v>
      </c>
      <c r="I30" s="85">
        <f t="shared" si="3"/>
        <v>1572.3512019230768</v>
      </c>
      <c r="J30" s="95"/>
    </row>
    <row r="31" spans="1:12" x14ac:dyDescent="0.2">
      <c r="A31" s="167" t="s">
        <v>338</v>
      </c>
      <c r="B31" s="168"/>
      <c r="C31" s="168"/>
      <c r="D31" s="169"/>
      <c r="E31" s="170"/>
      <c r="F31" s="170"/>
      <c r="G31" s="170"/>
      <c r="H31" s="239">
        <f>SUM(H32:H37)</f>
        <v>188</v>
      </c>
      <c r="I31" s="233">
        <f>SUM(I32:I37)</f>
        <v>12573.40153846154</v>
      </c>
      <c r="J31" s="194">
        <f>'12 BH Collection WWPPG'!K8</f>
        <v>24</v>
      </c>
      <c r="K31" s="232">
        <f>ROUND((J31*I31),0)</f>
        <v>301762</v>
      </c>
    </row>
    <row r="32" spans="1:12" x14ac:dyDescent="0.2">
      <c r="A32" s="171" t="s">
        <v>331</v>
      </c>
      <c r="B32" s="84">
        <v>7</v>
      </c>
      <c r="C32" s="84">
        <v>5</v>
      </c>
      <c r="D32" s="172">
        <v>56898</v>
      </c>
      <c r="E32" s="85">
        <f t="shared" ref="E32" si="4">(D32/52)/40</f>
        <v>27.354807692307691</v>
      </c>
      <c r="F32" s="85">
        <f>E32*$K$19</f>
        <v>9.9161177884615377</v>
      </c>
      <c r="G32" s="85">
        <f t="shared" ref="G32" si="5">E32+F32</f>
        <v>37.270925480769229</v>
      </c>
      <c r="H32" s="92">
        <v>8</v>
      </c>
      <c r="I32" s="85">
        <f t="shared" ref="I32" si="6">H32*G32</f>
        <v>298.16740384615383</v>
      </c>
      <c r="J32" s="95"/>
    </row>
    <row r="33" spans="1:11" x14ac:dyDescent="0.2">
      <c r="A33" s="171" t="s">
        <v>332</v>
      </c>
      <c r="B33" s="84">
        <v>12</v>
      </c>
      <c r="C33" s="84">
        <v>5</v>
      </c>
      <c r="D33" s="172">
        <v>100926</v>
      </c>
      <c r="E33" s="85">
        <f t="shared" ref="E33:E37" si="7">(D33/52)/40</f>
        <v>48.52211538461539</v>
      </c>
      <c r="F33" s="85">
        <f>E33*$K$19</f>
        <v>17.58926682692308</v>
      </c>
      <c r="G33" s="85">
        <f t="shared" ref="G33:G37" si="8">E33+F33</f>
        <v>66.111382211538469</v>
      </c>
      <c r="H33" s="92">
        <v>100</v>
      </c>
      <c r="I33" s="85">
        <f t="shared" si="3"/>
        <v>6611.1382211538466</v>
      </c>
      <c r="J33" s="95"/>
    </row>
    <row r="34" spans="1:11" x14ac:dyDescent="0.2">
      <c r="A34" s="171" t="s">
        <v>333</v>
      </c>
      <c r="B34" s="84">
        <v>13</v>
      </c>
      <c r="C34" s="84">
        <v>5</v>
      </c>
      <c r="D34" s="172">
        <v>120018</v>
      </c>
      <c r="E34" s="85">
        <f t="shared" si="7"/>
        <v>57.700961538461534</v>
      </c>
      <c r="F34" s="85">
        <f t="shared" ref="F34:F37" si="9">E34*$K$19</f>
        <v>20.916598557692307</v>
      </c>
      <c r="G34" s="85">
        <f t="shared" si="8"/>
        <v>78.617560096153838</v>
      </c>
      <c r="H34" s="92">
        <v>20</v>
      </c>
      <c r="I34" s="85">
        <f t="shared" si="3"/>
        <v>1572.3512019230768</v>
      </c>
      <c r="J34" s="95"/>
    </row>
    <row r="35" spans="1:11" x14ac:dyDescent="0.2">
      <c r="A35" s="171" t="s">
        <v>334</v>
      </c>
      <c r="B35" s="84">
        <v>12</v>
      </c>
      <c r="C35" s="84">
        <v>5</v>
      </c>
      <c r="D35" s="172">
        <v>100926</v>
      </c>
      <c r="E35" s="85">
        <f t="shared" si="7"/>
        <v>48.52211538461539</v>
      </c>
      <c r="F35" s="85">
        <f t="shared" si="9"/>
        <v>17.58926682692308</v>
      </c>
      <c r="G35" s="85">
        <f t="shared" si="8"/>
        <v>66.111382211538469</v>
      </c>
      <c r="H35" s="92">
        <v>40</v>
      </c>
      <c r="I35" s="85">
        <f t="shared" si="3"/>
        <v>2644.4552884615387</v>
      </c>
      <c r="J35" s="95"/>
    </row>
    <row r="36" spans="1:11" x14ac:dyDescent="0.2">
      <c r="A36" s="171" t="s">
        <v>335</v>
      </c>
      <c r="B36" s="84">
        <v>12</v>
      </c>
      <c r="C36" s="84">
        <v>5</v>
      </c>
      <c r="D36" s="172">
        <v>100926</v>
      </c>
      <c r="E36" s="85">
        <f t="shared" si="7"/>
        <v>48.52211538461539</v>
      </c>
      <c r="F36" s="85">
        <f t="shared" si="9"/>
        <v>17.58926682692308</v>
      </c>
      <c r="G36" s="85">
        <f t="shared" si="8"/>
        <v>66.111382211538469</v>
      </c>
      <c r="H36" s="92">
        <v>10</v>
      </c>
      <c r="I36" s="85">
        <f t="shared" si="3"/>
        <v>661.11382211538466</v>
      </c>
      <c r="J36" s="95"/>
    </row>
    <row r="37" spans="1:11" x14ac:dyDescent="0.2">
      <c r="A37" s="171" t="s">
        <v>337</v>
      </c>
      <c r="B37" s="84">
        <v>13</v>
      </c>
      <c r="C37" s="84">
        <v>5</v>
      </c>
      <c r="D37" s="172">
        <v>120018</v>
      </c>
      <c r="E37" s="85">
        <f t="shared" si="7"/>
        <v>57.700961538461534</v>
      </c>
      <c r="F37" s="85">
        <f t="shared" si="9"/>
        <v>20.916598557692307</v>
      </c>
      <c r="G37" s="85">
        <f t="shared" si="8"/>
        <v>78.617560096153838</v>
      </c>
      <c r="H37" s="92">
        <v>10</v>
      </c>
      <c r="I37" s="85">
        <f t="shared" si="3"/>
        <v>786.17560096153841</v>
      </c>
      <c r="J37" s="95"/>
    </row>
    <row r="38" spans="1:11" ht="13.15" customHeight="1" x14ac:dyDescent="0.2">
      <c r="A38" s="167" t="s">
        <v>339</v>
      </c>
      <c r="B38" s="168"/>
      <c r="C38" s="168"/>
      <c r="D38" s="169"/>
      <c r="E38" s="170"/>
      <c r="F38" s="170"/>
      <c r="G38" s="170"/>
      <c r="H38" s="235">
        <f>SUM(H39:H40)</f>
        <v>0</v>
      </c>
      <c r="I38" s="233">
        <f>SUM(I39:I40)</f>
        <v>0</v>
      </c>
      <c r="J38" s="194"/>
      <c r="K38" s="232">
        <f>ROUND((J38*I38),0)</f>
        <v>0</v>
      </c>
    </row>
    <row r="39" spans="1:11" x14ac:dyDescent="0.2">
      <c r="A39" s="199"/>
      <c r="B39" s="84"/>
      <c r="C39" s="84"/>
      <c r="D39" s="84"/>
      <c r="E39" s="85"/>
      <c r="F39" s="85"/>
      <c r="G39" s="85"/>
      <c r="J39" s="95"/>
    </row>
    <row r="40" spans="1:11" x14ac:dyDescent="0.2">
      <c r="A40" s="199"/>
      <c r="B40" s="84"/>
      <c r="C40" s="84"/>
      <c r="D40" s="84"/>
      <c r="E40" s="85"/>
      <c r="F40" s="85"/>
      <c r="G40" s="85"/>
      <c r="J40" s="95"/>
    </row>
  </sheetData>
  <hyperlinks>
    <hyperlink ref="B19" r:id="rId1" xr:uid="{C6B5771D-F603-47A2-9ECA-4C1453607B48}"/>
    <hyperlink ref="B9" r:id="rId2" display="https://www.opm.gov/policy-data-oversight/pay-leave/" xr:uid="{95DCA556-4816-452F-814E-D3C3B133B0D4}"/>
  </hyperlinks>
  <printOptions horizontalCentered="1"/>
  <pageMargins left="0.7" right="0.7" top="0.75" bottom="0.75" header="0.3" footer="0.3"/>
  <pageSetup scale="96" fitToHeight="10" orientation="landscape" horizontalDpi="1200" verticalDpi="1200" r:id="rId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27BCE0-D816-4764-9BF7-F3E9ED95CDB2}">
  <sheetPr>
    <tabColor theme="8" tint="0.59999389629810485"/>
    <pageSetUpPr fitToPage="1"/>
  </sheetPr>
  <dimension ref="A1:L48"/>
  <sheetViews>
    <sheetView workbookViewId="0">
      <pane ySplit="22" topLeftCell="A29" activePane="bottomLeft" state="frozen"/>
      <selection pane="bottomLeft" activeCell="K38" sqref="K38"/>
    </sheetView>
  </sheetViews>
  <sheetFormatPr defaultRowHeight="12.75" x14ac:dyDescent="0.2"/>
  <cols>
    <col min="1" max="1" width="30.5703125" style="30" customWidth="1"/>
    <col min="2" max="3" width="8.5703125" style="29" customWidth="1"/>
    <col min="4" max="4" width="10.5703125" style="29" customWidth="1"/>
    <col min="5" max="5" width="9.5703125" style="36" customWidth="1"/>
    <col min="6" max="6" width="9" style="36" bestFit="1" customWidth="1"/>
    <col min="7" max="7" width="8.7109375" style="36"/>
    <col min="8" max="8" width="8.7109375" style="92"/>
    <col min="9" max="9" width="12.5703125" style="85" customWidth="1"/>
    <col min="10" max="10" width="9.7109375" style="84" customWidth="1"/>
    <col min="11" max="11" width="16.28515625" style="94" customWidth="1"/>
  </cols>
  <sheetData>
    <row r="1" spans="1:12" x14ac:dyDescent="0.2">
      <c r="A1" s="2" t="str">
        <f>'12 BH Collection WWLG'!A1</f>
        <v>RURAL UTILITIES SERVICE</v>
      </c>
      <c r="B1" s="35"/>
      <c r="C1" s="35"/>
      <c r="D1" s="35"/>
      <c r="E1" s="46"/>
      <c r="F1" s="46"/>
      <c r="G1" s="46"/>
      <c r="H1" s="88"/>
      <c r="I1" s="46"/>
      <c r="J1" s="46"/>
      <c r="K1" s="46"/>
    </row>
    <row r="2" spans="1:12" x14ac:dyDescent="0.2">
      <c r="A2" s="2" t="str">
        <f>'12 BH Collection WWLG'!A2</f>
        <v>WATER AND WASTE LOAN AND GRANT PROGRAM</v>
      </c>
      <c r="B2" s="35"/>
      <c r="C2" s="35"/>
      <c r="D2" s="35"/>
      <c r="E2" s="46"/>
      <c r="F2" s="46"/>
      <c r="G2" s="46"/>
      <c r="H2" s="88"/>
      <c r="I2" s="46"/>
      <c r="J2" s="46"/>
      <c r="K2" s="46"/>
    </row>
    <row r="3" spans="1:12" x14ac:dyDescent="0.2">
      <c r="A3" s="2" t="str">
        <f>'12 BH Collection Colonias'!A3</f>
        <v>ALLEVIATE HEALTH RISKS FOR COLONIAS</v>
      </c>
      <c r="B3" s="35"/>
      <c r="C3" s="35"/>
      <c r="D3" s="35"/>
      <c r="E3" s="46"/>
      <c r="F3" s="46"/>
      <c r="G3" s="46"/>
      <c r="H3" s="88"/>
      <c r="I3" s="46"/>
      <c r="J3" s="46"/>
      <c r="K3" s="46"/>
    </row>
    <row r="4" spans="1:12" x14ac:dyDescent="0.2">
      <c r="A4" s="2" t="str">
        <f>'12 BH Collection WWLG'!A3</f>
        <v>INFORMATION COLLECTION BURDEN HOURS</v>
      </c>
      <c r="B4" s="35"/>
      <c r="C4" s="35"/>
      <c r="D4" s="35"/>
      <c r="E4" s="46"/>
      <c r="F4" s="46"/>
      <c r="G4" s="46"/>
      <c r="H4" s="88"/>
      <c r="I4" s="46"/>
      <c r="J4" s="46"/>
      <c r="K4" s="46"/>
    </row>
    <row r="5" spans="1:12" x14ac:dyDescent="0.2">
      <c r="A5" s="2" t="str">
        <f>'12 BH Collection WWLG'!A4</f>
        <v>OMB # 0572 - 0121</v>
      </c>
      <c r="B5" s="35"/>
      <c r="C5" s="35"/>
      <c r="D5" s="35"/>
      <c r="E5" s="46"/>
      <c r="F5" s="46"/>
      <c r="G5" s="46"/>
      <c r="H5" s="88"/>
      <c r="I5" s="46"/>
      <c r="J5" s="46"/>
      <c r="K5" s="46"/>
    </row>
    <row r="6" spans="1:12" x14ac:dyDescent="0.2">
      <c r="A6" s="4">
        <f>'12 BH Collection WWLG'!A5</f>
        <v>45614</v>
      </c>
      <c r="B6" s="35"/>
      <c r="C6" s="35"/>
      <c r="D6" s="35"/>
      <c r="E6" s="46"/>
      <c r="F6" s="46"/>
      <c r="G6" s="46"/>
      <c r="H6" s="88"/>
      <c r="I6" s="46"/>
      <c r="J6" s="46"/>
      <c r="K6" s="46"/>
    </row>
    <row r="7" spans="1:12" x14ac:dyDescent="0.2">
      <c r="A7" s="33"/>
      <c r="B7" s="32"/>
      <c r="C7" s="32"/>
      <c r="D7" s="32"/>
      <c r="E7" s="47"/>
      <c r="F7" s="47"/>
      <c r="G7" s="47"/>
      <c r="H7" s="89"/>
      <c r="I7" s="47"/>
      <c r="J7" s="32"/>
      <c r="K7" s="93"/>
    </row>
    <row r="8" spans="1:12" ht="15" x14ac:dyDescent="0.25">
      <c r="A8" s="177" t="s">
        <v>307</v>
      </c>
      <c r="B8" s="178"/>
      <c r="C8" s="179"/>
      <c r="D8" s="180"/>
      <c r="E8" s="181"/>
      <c r="F8" s="181"/>
      <c r="G8" s="181"/>
      <c r="H8" s="182"/>
      <c r="I8" s="181"/>
      <c r="J8" s="180"/>
      <c r="K8" s="183"/>
      <c r="L8" s="184"/>
    </row>
    <row r="9" spans="1:12" ht="15" x14ac:dyDescent="0.25">
      <c r="A9" s="177" t="s">
        <v>308</v>
      </c>
      <c r="B9" s="179" t="s">
        <v>309</v>
      </c>
      <c r="C9" s="179"/>
      <c r="D9" s="180"/>
      <c r="E9" s="181"/>
      <c r="F9" s="181"/>
      <c r="G9" s="181"/>
      <c r="H9" s="182"/>
      <c r="I9" s="181"/>
      <c r="J9" s="180"/>
      <c r="K9" s="183"/>
      <c r="L9" s="184"/>
    </row>
    <row r="10" spans="1:12" ht="15" x14ac:dyDescent="0.25">
      <c r="A10" s="177" t="s">
        <v>310</v>
      </c>
      <c r="B10" s="178"/>
      <c r="C10" s="179"/>
      <c r="D10" s="180"/>
      <c r="E10" s="181"/>
      <c r="F10" s="181"/>
      <c r="G10" s="181"/>
      <c r="H10" s="182"/>
      <c r="I10" s="181"/>
      <c r="J10" s="180"/>
      <c r="K10" s="183"/>
      <c r="L10" s="184"/>
    </row>
    <row r="11" spans="1:12" ht="15" x14ac:dyDescent="0.25">
      <c r="A11" s="177" t="s">
        <v>311</v>
      </c>
      <c r="B11" s="178"/>
      <c r="C11" s="179"/>
      <c r="D11" s="180"/>
      <c r="E11" s="181"/>
      <c r="F11" s="181"/>
      <c r="G11" s="181"/>
      <c r="H11" s="182"/>
      <c r="I11" s="181"/>
      <c r="J11" s="180"/>
      <c r="K11" s="183"/>
      <c r="L11" s="184"/>
    </row>
    <row r="12" spans="1:12" ht="15" x14ac:dyDescent="0.25">
      <c r="A12" s="177"/>
      <c r="B12" s="178"/>
      <c r="C12" s="179"/>
      <c r="D12" s="180"/>
      <c r="E12" s="181"/>
      <c r="F12" s="181"/>
      <c r="G12" s="181"/>
      <c r="H12" s="182"/>
      <c r="I12" s="181"/>
      <c r="J12" s="180"/>
      <c r="K12" s="183"/>
      <c r="L12" s="184"/>
    </row>
    <row r="13" spans="1:12" ht="15" x14ac:dyDescent="0.25">
      <c r="A13" s="177" t="s">
        <v>312</v>
      </c>
      <c r="B13" s="178"/>
      <c r="C13" s="179"/>
      <c r="D13" s="180"/>
      <c r="E13" s="181"/>
      <c r="F13" s="181"/>
      <c r="G13" s="181"/>
      <c r="H13" s="182"/>
      <c r="I13" s="181"/>
      <c r="J13" s="180"/>
      <c r="K13" s="183"/>
      <c r="L13" s="184"/>
    </row>
    <row r="14" spans="1:12" ht="15" x14ac:dyDescent="0.25">
      <c r="A14" s="177" t="s">
        <v>340</v>
      </c>
      <c r="B14" s="178"/>
      <c r="C14" s="179"/>
      <c r="D14" s="180"/>
      <c r="E14" s="181"/>
      <c r="F14" s="181"/>
      <c r="G14" s="181"/>
      <c r="H14" s="182"/>
      <c r="I14" s="181"/>
      <c r="J14" s="180"/>
      <c r="K14" s="183"/>
      <c r="L14" s="184"/>
    </row>
    <row r="15" spans="1:12" ht="15" x14ac:dyDescent="0.25">
      <c r="A15" s="177"/>
      <c r="B15" s="178"/>
      <c r="C15" s="179"/>
      <c r="D15" s="180"/>
      <c r="E15" s="181"/>
      <c r="F15" s="181"/>
      <c r="G15" s="181"/>
      <c r="H15" s="182"/>
      <c r="I15" s="181"/>
      <c r="J15" s="180"/>
      <c r="K15" s="183"/>
      <c r="L15" s="184"/>
    </row>
    <row r="16" spans="1:12" ht="15" x14ac:dyDescent="0.25">
      <c r="A16" s="177" t="s">
        <v>313</v>
      </c>
      <c r="B16" s="178"/>
      <c r="C16" s="179"/>
      <c r="D16" s="180"/>
      <c r="E16" s="181"/>
      <c r="F16" s="181"/>
      <c r="G16" s="181"/>
      <c r="H16" s="182"/>
      <c r="I16" s="181"/>
      <c r="J16" s="180"/>
      <c r="K16" s="183"/>
      <c r="L16" s="184"/>
    </row>
    <row r="17" spans="1:12" ht="15" x14ac:dyDescent="0.25">
      <c r="A17" s="177" t="s">
        <v>314</v>
      </c>
      <c r="B17" s="178"/>
      <c r="C17" s="179"/>
      <c r="D17" s="180"/>
      <c r="E17" s="181"/>
      <c r="F17" s="181"/>
      <c r="G17" s="181"/>
      <c r="H17" s="182"/>
      <c r="I17" s="181"/>
      <c r="J17" s="180"/>
      <c r="K17" s="183"/>
      <c r="L17" s="184"/>
    </row>
    <row r="18" spans="1:12" ht="15" x14ac:dyDescent="0.25">
      <c r="A18" s="177"/>
      <c r="B18" s="178"/>
      <c r="C18" s="179"/>
      <c r="D18" s="180"/>
      <c r="E18" s="181"/>
      <c r="F18" s="181"/>
      <c r="G18" s="181"/>
      <c r="H18" s="182"/>
      <c r="I18" s="181"/>
      <c r="J18" s="180"/>
      <c r="K18" s="183"/>
      <c r="L18" s="184"/>
    </row>
    <row r="19" spans="1:12" ht="15" x14ac:dyDescent="0.25">
      <c r="A19" s="177" t="s">
        <v>315</v>
      </c>
      <c r="B19" s="178" t="s">
        <v>316</v>
      </c>
      <c r="C19" s="178"/>
      <c r="D19" s="180"/>
      <c r="E19" s="181"/>
      <c r="F19" s="185"/>
      <c r="G19" s="185"/>
      <c r="H19" s="186"/>
      <c r="I19" s="185"/>
      <c r="J19" s="180"/>
      <c r="K19" s="185">
        <v>0.36249999999999999</v>
      </c>
      <c r="L19" s="184"/>
    </row>
    <row r="20" spans="1:12" x14ac:dyDescent="0.2">
      <c r="A20" s="31"/>
      <c r="B20" s="25"/>
      <c r="C20" s="32"/>
      <c r="D20" s="32"/>
      <c r="E20" s="47"/>
      <c r="F20" s="83"/>
      <c r="G20" s="47"/>
      <c r="H20" s="89"/>
      <c r="I20" s="47"/>
      <c r="J20" s="32"/>
      <c r="K20" s="93"/>
    </row>
    <row r="21" spans="1:12" x14ac:dyDescent="0.2">
      <c r="A21" s="28" t="s">
        <v>317</v>
      </c>
      <c r="B21" s="34"/>
      <c r="C21" s="34"/>
      <c r="D21" s="34"/>
      <c r="E21" s="37"/>
      <c r="F21" s="38"/>
      <c r="G21" s="48" t="s">
        <v>318</v>
      </c>
      <c r="H21" s="238">
        <f>H23+H31+H38</f>
        <v>686</v>
      </c>
      <c r="I21" s="237">
        <f>I23+I31+I38</f>
        <v>45728.112331730772</v>
      </c>
      <c r="J21" s="34"/>
      <c r="K21" s="230">
        <f>K23+K31+K38</f>
        <v>411553</v>
      </c>
    </row>
    <row r="22" spans="1:12" ht="51" x14ac:dyDescent="0.2">
      <c r="A22" s="165" t="s">
        <v>319</v>
      </c>
      <c r="B22" s="165" t="s">
        <v>320</v>
      </c>
      <c r="C22" s="165" t="s">
        <v>321</v>
      </c>
      <c r="D22" s="166" t="s">
        <v>322</v>
      </c>
      <c r="E22" s="86" t="s">
        <v>323</v>
      </c>
      <c r="F22" s="86" t="s">
        <v>324</v>
      </c>
      <c r="G22" s="86" t="s">
        <v>325</v>
      </c>
      <c r="H22" s="90" t="s">
        <v>326</v>
      </c>
      <c r="I22" s="86" t="s">
        <v>327</v>
      </c>
      <c r="J22" s="87" t="s">
        <v>328</v>
      </c>
      <c r="K22" s="86" t="s">
        <v>329</v>
      </c>
    </row>
    <row r="23" spans="1:12" x14ac:dyDescent="0.2">
      <c r="A23" s="167" t="s">
        <v>330</v>
      </c>
      <c r="B23" s="168"/>
      <c r="C23" s="168"/>
      <c r="D23" s="169"/>
      <c r="E23" s="170"/>
      <c r="F23" s="170"/>
      <c r="G23" s="170"/>
      <c r="H23" s="234">
        <f>SUM(H24:H30)</f>
        <v>268</v>
      </c>
      <c r="I23" s="233">
        <f>SUM(I24:I30)</f>
        <v>17987.373894230768</v>
      </c>
      <c r="J23" s="194">
        <f>'12 BH Collection Colonias'!C8</f>
        <v>9</v>
      </c>
      <c r="K23" s="232">
        <f>ROUND((J23*I23),0)</f>
        <v>161886</v>
      </c>
    </row>
    <row r="24" spans="1:12" x14ac:dyDescent="0.2">
      <c r="A24" s="171" t="s">
        <v>331</v>
      </c>
      <c r="B24" s="84">
        <v>7</v>
      </c>
      <c r="C24" s="84">
        <v>5</v>
      </c>
      <c r="D24" s="172">
        <v>56898</v>
      </c>
      <c r="E24" s="85">
        <f>(D24/52)/40</f>
        <v>27.354807692307691</v>
      </c>
      <c r="F24" s="85">
        <f>E24*$K$19</f>
        <v>9.9161177884615377</v>
      </c>
      <c r="G24" s="85">
        <f>E24+F24</f>
        <v>37.270925480769229</v>
      </c>
      <c r="H24" s="92">
        <v>8</v>
      </c>
      <c r="I24" s="85">
        <f>H24*G24</f>
        <v>298.16740384615383</v>
      </c>
      <c r="J24" s="95"/>
    </row>
    <row r="25" spans="1:12" x14ac:dyDescent="0.2">
      <c r="A25" s="171" t="s">
        <v>332</v>
      </c>
      <c r="B25" s="84">
        <v>12</v>
      </c>
      <c r="C25" s="84">
        <v>5</v>
      </c>
      <c r="D25" s="172">
        <v>100926</v>
      </c>
      <c r="E25" s="85">
        <f>(D25/52)/40</f>
        <v>48.52211538461539</v>
      </c>
      <c r="F25" s="85">
        <f>E25*$K$19</f>
        <v>17.58926682692308</v>
      </c>
      <c r="G25" s="85">
        <f>E25+F25</f>
        <v>66.111382211538469</v>
      </c>
      <c r="H25" s="92">
        <v>100</v>
      </c>
      <c r="I25" s="85">
        <f>H25*G25</f>
        <v>6611.1382211538466</v>
      </c>
      <c r="J25" s="95"/>
    </row>
    <row r="26" spans="1:12" x14ac:dyDescent="0.2">
      <c r="A26" s="171" t="s">
        <v>333</v>
      </c>
      <c r="B26" s="84">
        <v>13</v>
      </c>
      <c r="C26" s="84">
        <v>5</v>
      </c>
      <c r="D26" s="172">
        <v>120018</v>
      </c>
      <c r="E26" s="85">
        <f t="shared" ref="E26:E30" si="0">(D26/52)/40</f>
        <v>57.700961538461534</v>
      </c>
      <c r="F26" s="85">
        <f t="shared" ref="F26:F30" si="1">E26*$K$19</f>
        <v>20.916598557692307</v>
      </c>
      <c r="G26" s="85">
        <f t="shared" ref="G26:G30" si="2">E26+F26</f>
        <v>78.617560096153838</v>
      </c>
      <c r="H26" s="92">
        <v>20</v>
      </c>
      <c r="I26" s="85">
        <f t="shared" ref="I26:I43" si="3">H26*G26</f>
        <v>1572.3512019230768</v>
      </c>
      <c r="J26" s="95"/>
    </row>
    <row r="27" spans="1:12" x14ac:dyDescent="0.2">
      <c r="A27" s="171" t="s">
        <v>334</v>
      </c>
      <c r="B27" s="84">
        <v>12</v>
      </c>
      <c r="C27" s="84">
        <v>5</v>
      </c>
      <c r="D27" s="172">
        <v>100926</v>
      </c>
      <c r="E27" s="85">
        <f t="shared" si="0"/>
        <v>48.52211538461539</v>
      </c>
      <c r="F27" s="85">
        <f t="shared" si="1"/>
        <v>17.58926682692308</v>
      </c>
      <c r="G27" s="85">
        <f t="shared" si="2"/>
        <v>66.111382211538469</v>
      </c>
      <c r="H27" s="92">
        <v>40</v>
      </c>
      <c r="I27" s="85">
        <f t="shared" si="3"/>
        <v>2644.4552884615387</v>
      </c>
      <c r="J27" s="95"/>
    </row>
    <row r="28" spans="1:12" x14ac:dyDescent="0.2">
      <c r="A28" s="171" t="s">
        <v>335</v>
      </c>
      <c r="B28" s="84">
        <v>12</v>
      </c>
      <c r="C28" s="84">
        <v>5</v>
      </c>
      <c r="D28" s="172">
        <v>100926</v>
      </c>
      <c r="E28" s="85">
        <f t="shared" si="0"/>
        <v>48.52211538461539</v>
      </c>
      <c r="F28" s="85">
        <f t="shared" si="1"/>
        <v>17.58926682692308</v>
      </c>
      <c r="G28" s="85">
        <f t="shared" si="2"/>
        <v>66.111382211538469</v>
      </c>
      <c r="H28" s="92">
        <v>40</v>
      </c>
      <c r="I28" s="85">
        <f t="shared" si="3"/>
        <v>2644.4552884615387</v>
      </c>
      <c r="J28" s="95"/>
    </row>
    <row r="29" spans="1:12" ht="25.5" x14ac:dyDescent="0.2">
      <c r="A29" s="171" t="s">
        <v>336</v>
      </c>
      <c r="B29" s="84">
        <v>12</v>
      </c>
      <c r="C29" s="84">
        <v>5</v>
      </c>
      <c r="D29" s="172">
        <v>100926</v>
      </c>
      <c r="E29" s="85">
        <f t="shared" si="0"/>
        <v>48.52211538461539</v>
      </c>
      <c r="F29" s="85">
        <f t="shared" si="1"/>
        <v>17.58926682692308</v>
      </c>
      <c r="G29" s="85">
        <f t="shared" si="2"/>
        <v>66.111382211538469</v>
      </c>
      <c r="H29" s="92">
        <v>40</v>
      </c>
      <c r="I29" s="85">
        <f t="shared" si="3"/>
        <v>2644.4552884615387</v>
      </c>
      <c r="J29" s="95"/>
    </row>
    <row r="30" spans="1:12" x14ac:dyDescent="0.2">
      <c r="A30" s="171" t="s">
        <v>337</v>
      </c>
      <c r="B30" s="84">
        <v>13</v>
      </c>
      <c r="C30" s="84">
        <v>5</v>
      </c>
      <c r="D30" s="172">
        <v>120018</v>
      </c>
      <c r="E30" s="85">
        <f t="shared" si="0"/>
        <v>57.700961538461534</v>
      </c>
      <c r="F30" s="85">
        <f t="shared" si="1"/>
        <v>20.916598557692307</v>
      </c>
      <c r="G30" s="85">
        <f t="shared" si="2"/>
        <v>78.617560096153838</v>
      </c>
      <c r="H30" s="92">
        <v>20</v>
      </c>
      <c r="I30" s="85">
        <f t="shared" si="3"/>
        <v>1572.3512019230768</v>
      </c>
      <c r="J30" s="95"/>
    </row>
    <row r="31" spans="1:12" x14ac:dyDescent="0.2">
      <c r="A31" s="167" t="s">
        <v>338</v>
      </c>
      <c r="B31" s="168"/>
      <c r="C31" s="168"/>
      <c r="D31" s="169"/>
      <c r="E31" s="170"/>
      <c r="F31" s="170"/>
      <c r="G31" s="170"/>
      <c r="H31" s="234">
        <f>SUM(H32:H37)</f>
        <v>188</v>
      </c>
      <c r="I31" s="233">
        <f>SUM(I32:I37)</f>
        <v>12573.40153846154</v>
      </c>
      <c r="J31" s="194">
        <f>'12 BH Collection Colonias'!$K$8</f>
        <v>9</v>
      </c>
      <c r="K31" s="232">
        <f>ROUND((J31*I31),0)</f>
        <v>113161</v>
      </c>
    </row>
    <row r="32" spans="1:12" x14ac:dyDescent="0.2">
      <c r="A32" s="171" t="s">
        <v>331</v>
      </c>
      <c r="B32" s="84">
        <v>7</v>
      </c>
      <c r="C32" s="84">
        <v>5</v>
      </c>
      <c r="D32" s="172">
        <v>56898</v>
      </c>
      <c r="E32" s="85">
        <f t="shared" ref="E32" si="4">(D32/52)/40</f>
        <v>27.354807692307691</v>
      </c>
      <c r="F32" s="85">
        <f>E32*$K$19</f>
        <v>9.9161177884615377</v>
      </c>
      <c r="G32" s="85">
        <f t="shared" ref="G32" si="5">E32+F32</f>
        <v>37.270925480769229</v>
      </c>
      <c r="H32" s="92">
        <v>8</v>
      </c>
      <c r="I32" s="85">
        <f t="shared" ref="I32" si="6">H32*G32</f>
        <v>298.16740384615383</v>
      </c>
      <c r="J32" s="95"/>
    </row>
    <row r="33" spans="1:12" x14ac:dyDescent="0.2">
      <c r="A33" s="171" t="s">
        <v>332</v>
      </c>
      <c r="B33" s="84">
        <v>12</v>
      </c>
      <c r="C33" s="84">
        <v>5</v>
      </c>
      <c r="D33" s="172">
        <v>100926</v>
      </c>
      <c r="E33" s="85">
        <f t="shared" ref="E33:E37" si="7">(D33/52)/40</f>
        <v>48.52211538461539</v>
      </c>
      <c r="F33" s="85">
        <f>E33*$K$19</f>
        <v>17.58926682692308</v>
      </c>
      <c r="G33" s="85">
        <f t="shared" ref="G33:G37" si="8">E33+F33</f>
        <v>66.111382211538469</v>
      </c>
      <c r="H33" s="92">
        <v>100</v>
      </c>
      <c r="I33" s="85">
        <f t="shared" si="3"/>
        <v>6611.1382211538466</v>
      </c>
      <c r="J33" s="95"/>
    </row>
    <row r="34" spans="1:12" x14ac:dyDescent="0.2">
      <c r="A34" s="171" t="s">
        <v>333</v>
      </c>
      <c r="B34" s="84">
        <v>13</v>
      </c>
      <c r="C34" s="84">
        <v>5</v>
      </c>
      <c r="D34" s="172">
        <v>120018</v>
      </c>
      <c r="E34" s="85">
        <f t="shared" si="7"/>
        <v>57.700961538461534</v>
      </c>
      <c r="F34" s="85">
        <f t="shared" ref="F34:F37" si="9">E34*$K$19</f>
        <v>20.916598557692307</v>
      </c>
      <c r="G34" s="85">
        <f t="shared" si="8"/>
        <v>78.617560096153838</v>
      </c>
      <c r="H34" s="92">
        <v>20</v>
      </c>
      <c r="I34" s="85">
        <f t="shared" si="3"/>
        <v>1572.3512019230768</v>
      </c>
      <c r="J34" s="95"/>
    </row>
    <row r="35" spans="1:12" x14ac:dyDescent="0.2">
      <c r="A35" s="171" t="s">
        <v>334</v>
      </c>
      <c r="B35" s="84">
        <v>12</v>
      </c>
      <c r="C35" s="84">
        <v>5</v>
      </c>
      <c r="D35" s="172">
        <v>100926</v>
      </c>
      <c r="E35" s="85">
        <f t="shared" si="7"/>
        <v>48.52211538461539</v>
      </c>
      <c r="F35" s="85">
        <f t="shared" si="9"/>
        <v>17.58926682692308</v>
      </c>
      <c r="G35" s="85">
        <f t="shared" si="8"/>
        <v>66.111382211538469</v>
      </c>
      <c r="H35" s="92">
        <v>40</v>
      </c>
      <c r="I35" s="85">
        <f t="shared" si="3"/>
        <v>2644.4552884615387</v>
      </c>
      <c r="J35" s="95"/>
    </row>
    <row r="36" spans="1:12" x14ac:dyDescent="0.2">
      <c r="A36" s="171" t="s">
        <v>335</v>
      </c>
      <c r="B36" s="84">
        <v>12</v>
      </c>
      <c r="C36" s="84">
        <v>5</v>
      </c>
      <c r="D36" s="172">
        <v>100926</v>
      </c>
      <c r="E36" s="85">
        <f t="shared" si="7"/>
        <v>48.52211538461539</v>
      </c>
      <c r="F36" s="85">
        <f t="shared" si="9"/>
        <v>17.58926682692308</v>
      </c>
      <c r="G36" s="85">
        <f t="shared" si="8"/>
        <v>66.111382211538469</v>
      </c>
      <c r="H36" s="92">
        <v>10</v>
      </c>
      <c r="I36" s="85">
        <f t="shared" si="3"/>
        <v>661.11382211538466</v>
      </c>
      <c r="J36" s="95"/>
    </row>
    <row r="37" spans="1:12" x14ac:dyDescent="0.2">
      <c r="A37" s="171" t="s">
        <v>337</v>
      </c>
      <c r="B37" s="84">
        <v>13</v>
      </c>
      <c r="C37" s="84">
        <v>5</v>
      </c>
      <c r="D37" s="172">
        <v>120018</v>
      </c>
      <c r="E37" s="85">
        <f t="shared" si="7"/>
        <v>57.700961538461534</v>
      </c>
      <c r="F37" s="85">
        <f t="shared" si="9"/>
        <v>20.916598557692307</v>
      </c>
      <c r="G37" s="85">
        <f t="shared" si="8"/>
        <v>78.617560096153838</v>
      </c>
      <c r="H37" s="92">
        <v>10</v>
      </c>
      <c r="I37" s="85">
        <f t="shared" si="3"/>
        <v>786.17560096153841</v>
      </c>
      <c r="J37" s="95"/>
    </row>
    <row r="38" spans="1:12" ht="13.15" customHeight="1" x14ac:dyDescent="0.2">
      <c r="A38" s="167" t="s">
        <v>339</v>
      </c>
      <c r="B38" s="168"/>
      <c r="C38" s="168"/>
      <c r="D38" s="169"/>
      <c r="E38" s="170"/>
      <c r="F38" s="170"/>
      <c r="G38" s="170"/>
      <c r="H38" s="91">
        <f>SUM(H39:H48)</f>
        <v>230</v>
      </c>
      <c r="I38" s="233">
        <f>SUM(I39:I43)</f>
        <v>15167.336899038462</v>
      </c>
      <c r="J38" s="194">
        <f>'12 BH Collection Colonias'!$K$8</f>
        <v>9</v>
      </c>
      <c r="K38" s="232">
        <f>ROUND((J38*I38),0)</f>
        <v>136506</v>
      </c>
    </row>
    <row r="39" spans="1:12" x14ac:dyDescent="0.2">
      <c r="A39" s="171" t="s">
        <v>331</v>
      </c>
      <c r="B39" s="84">
        <v>7</v>
      </c>
      <c r="C39" s="84">
        <v>5</v>
      </c>
      <c r="D39" s="172">
        <v>56898</v>
      </c>
      <c r="E39" s="85">
        <f>(D39/52)/40</f>
        <v>27.354807692307691</v>
      </c>
      <c r="F39" s="85">
        <f>E39*$K$19</f>
        <v>9.9161177884615377</v>
      </c>
      <c r="G39" s="85">
        <f t="shared" ref="G39" si="10">E39+F39</f>
        <v>37.270925480769229</v>
      </c>
      <c r="H39" s="92">
        <v>10</v>
      </c>
      <c r="I39" s="85">
        <f t="shared" ref="I39" si="11">H39*G39</f>
        <v>372.70925480769228</v>
      </c>
      <c r="J39" s="95"/>
    </row>
    <row r="40" spans="1:12" x14ac:dyDescent="0.2">
      <c r="A40" s="171" t="s">
        <v>332</v>
      </c>
      <c r="B40" s="84">
        <v>12</v>
      </c>
      <c r="C40" s="84">
        <v>5</v>
      </c>
      <c r="D40" s="172">
        <v>100926</v>
      </c>
      <c r="E40" s="85">
        <f>(D40/52)/40</f>
        <v>48.52211538461539</v>
      </c>
      <c r="F40" s="85">
        <f>E40*$K$19</f>
        <v>17.58926682692308</v>
      </c>
      <c r="G40" s="85">
        <f t="shared" ref="G40:G43" si="12">E40+F40</f>
        <v>66.111382211538469</v>
      </c>
      <c r="H40" s="92">
        <v>100</v>
      </c>
      <c r="I40" s="85">
        <f t="shared" si="3"/>
        <v>6611.1382211538466</v>
      </c>
      <c r="J40" s="95"/>
    </row>
    <row r="41" spans="1:12" x14ac:dyDescent="0.2">
      <c r="A41" s="171" t="s">
        <v>333</v>
      </c>
      <c r="B41" s="84">
        <v>13</v>
      </c>
      <c r="C41" s="84">
        <v>5</v>
      </c>
      <c r="D41" s="172">
        <v>120018</v>
      </c>
      <c r="E41" s="85">
        <f t="shared" ref="E41:E43" si="13">(D41/52)/40</f>
        <v>57.700961538461534</v>
      </c>
      <c r="F41" s="85">
        <f>E41*$K$19</f>
        <v>20.916598557692307</v>
      </c>
      <c r="G41" s="85">
        <f t="shared" si="12"/>
        <v>78.617560096153838</v>
      </c>
      <c r="H41" s="92">
        <v>20</v>
      </c>
      <c r="I41" s="85">
        <f t="shared" si="3"/>
        <v>1572.3512019230768</v>
      </c>
      <c r="J41" s="95"/>
    </row>
    <row r="42" spans="1:12" x14ac:dyDescent="0.2">
      <c r="A42" s="171" t="s">
        <v>334</v>
      </c>
      <c r="B42" s="84">
        <v>12</v>
      </c>
      <c r="C42" s="84">
        <v>5</v>
      </c>
      <c r="D42" s="172">
        <v>100926</v>
      </c>
      <c r="E42" s="85">
        <f t="shared" si="13"/>
        <v>48.52211538461539</v>
      </c>
      <c r="F42" s="85">
        <f t="shared" ref="F42:F43" si="14">E42*$K$19</f>
        <v>17.58926682692308</v>
      </c>
      <c r="G42" s="85">
        <f t="shared" si="12"/>
        <v>66.111382211538469</v>
      </c>
      <c r="H42" s="92">
        <v>20</v>
      </c>
      <c r="I42" s="85">
        <f t="shared" si="3"/>
        <v>1322.2276442307693</v>
      </c>
      <c r="J42" s="95"/>
    </row>
    <row r="43" spans="1:12" s="94" customFormat="1" x14ac:dyDescent="0.2">
      <c r="A43" s="171" t="s">
        <v>335</v>
      </c>
      <c r="B43" s="84">
        <v>12</v>
      </c>
      <c r="C43" s="84">
        <v>5</v>
      </c>
      <c r="D43" s="172">
        <v>100926</v>
      </c>
      <c r="E43" s="85">
        <f t="shared" si="13"/>
        <v>48.52211538461539</v>
      </c>
      <c r="F43" s="85">
        <f t="shared" si="14"/>
        <v>17.58926682692308</v>
      </c>
      <c r="G43" s="85">
        <f t="shared" si="12"/>
        <v>66.111382211538469</v>
      </c>
      <c r="H43" s="92">
        <v>80</v>
      </c>
      <c r="I43" s="85">
        <f t="shared" si="3"/>
        <v>5288.9105769230773</v>
      </c>
      <c r="J43" s="95"/>
      <c r="L43"/>
    </row>
    <row r="44" spans="1:12" s="94" customFormat="1" x14ac:dyDescent="0.2">
      <c r="A44" s="171"/>
      <c r="B44" s="84"/>
      <c r="C44" s="84"/>
      <c r="D44" s="172"/>
      <c r="E44" s="85"/>
      <c r="F44" s="85"/>
      <c r="G44" s="85"/>
      <c r="H44" s="92"/>
      <c r="I44" s="85"/>
      <c r="J44" s="95"/>
      <c r="L44"/>
    </row>
    <row r="45" spans="1:12" s="94" customFormat="1" x14ac:dyDescent="0.2">
      <c r="A45" s="199"/>
      <c r="B45" s="84"/>
      <c r="C45" s="84"/>
      <c r="D45" s="84"/>
      <c r="E45" s="85"/>
      <c r="F45" s="85"/>
      <c r="G45" s="85"/>
      <c r="H45" s="92"/>
      <c r="I45" s="85"/>
      <c r="J45" s="95"/>
      <c r="L45"/>
    </row>
    <row r="46" spans="1:12" s="94" customFormat="1" x14ac:dyDescent="0.2">
      <c r="A46" s="199"/>
      <c r="B46" s="84"/>
      <c r="C46" s="84"/>
      <c r="D46" s="84"/>
      <c r="E46" s="85"/>
      <c r="F46" s="85"/>
      <c r="G46" s="85"/>
      <c r="H46" s="92"/>
      <c r="I46" s="85"/>
      <c r="J46" s="95"/>
      <c r="L46"/>
    </row>
    <row r="47" spans="1:12" s="94" customFormat="1" x14ac:dyDescent="0.2">
      <c r="A47" s="199"/>
      <c r="B47" s="84"/>
      <c r="C47" s="84"/>
      <c r="D47" s="84"/>
      <c r="E47" s="85"/>
      <c r="F47" s="85"/>
      <c r="G47" s="85"/>
      <c r="H47" s="92"/>
      <c r="I47" s="85"/>
      <c r="J47" s="95"/>
      <c r="L47"/>
    </row>
    <row r="48" spans="1:12" s="94" customFormat="1" x14ac:dyDescent="0.2">
      <c r="A48" s="199"/>
      <c r="B48" s="84"/>
      <c r="C48" s="84"/>
      <c r="D48" s="84"/>
      <c r="E48" s="85"/>
      <c r="F48" s="85"/>
      <c r="G48" s="85"/>
      <c r="H48" s="92"/>
      <c r="I48" s="85"/>
      <c r="J48" s="95"/>
      <c r="L48"/>
    </row>
  </sheetData>
  <hyperlinks>
    <hyperlink ref="B19" r:id="rId1" xr:uid="{8BD9F1F9-CA90-47B0-B325-15465944CA7A}"/>
    <hyperlink ref="B9" r:id="rId2" display="https://www.opm.gov/policy-data-oversight/pay-leave/" xr:uid="{451B1A63-F990-4AE0-A3DD-1330C39870D2}"/>
  </hyperlinks>
  <printOptions horizontalCentered="1"/>
  <pageMargins left="0.7" right="0.7" top="0.75" bottom="0.75" header="0.3" footer="0.3"/>
  <pageSetup scale="96" fitToHeight="10" orientation="landscape" horizontalDpi="1200" verticalDpi="1200"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8C05E8-5166-4CF6-A4C0-B5C4713BC87C}">
  <sheetPr>
    <tabColor theme="9" tint="0.59999389629810485"/>
    <pageSetUpPr fitToPage="1"/>
  </sheetPr>
  <dimension ref="A1:K95"/>
  <sheetViews>
    <sheetView zoomScaleNormal="100" workbookViewId="0">
      <pane ySplit="11" topLeftCell="A12" activePane="bottomLeft" state="frozen"/>
      <selection pane="bottomLeft" activeCell="L9" sqref="L9"/>
    </sheetView>
  </sheetViews>
  <sheetFormatPr defaultColWidth="9.42578125" defaultRowHeight="12.75" x14ac:dyDescent="0.2"/>
  <cols>
    <col min="1" max="1" width="12.5703125" style="10" customWidth="1"/>
    <col min="2" max="2" width="45.42578125" style="12" customWidth="1"/>
    <col min="3" max="3" width="11.42578125" style="20" customWidth="1"/>
    <col min="4" max="4" width="12.28515625" style="17" customWidth="1"/>
    <col min="5" max="5" width="12.28515625" style="108" customWidth="1"/>
    <col min="6" max="6" width="11.42578125" style="10" customWidth="1"/>
    <col min="7" max="7" width="12.5703125" style="19" customWidth="1"/>
    <col min="8" max="8" width="16.7109375" style="10" bestFit="1" customWidth="1"/>
    <col min="9" max="9" width="12.42578125" style="23" customWidth="1"/>
    <col min="10" max="10" width="9.42578125" style="24"/>
    <col min="11" max="11" width="12.28515625" style="45" bestFit="1" customWidth="1"/>
    <col min="12" max="16384" width="9.42578125" style="1"/>
  </cols>
  <sheetData>
    <row r="1" spans="1:11" x14ac:dyDescent="0.2">
      <c r="A1" s="2" t="s">
        <v>0</v>
      </c>
      <c r="B1" s="3"/>
      <c r="C1" s="3"/>
      <c r="D1" s="14"/>
      <c r="E1" s="3"/>
      <c r="F1" s="3"/>
      <c r="G1" s="5"/>
      <c r="H1" s="3"/>
      <c r="I1" s="21"/>
      <c r="J1" s="40"/>
      <c r="K1" s="43"/>
    </row>
    <row r="2" spans="1:11" x14ac:dyDescent="0.2">
      <c r="A2" s="2" t="s">
        <v>1</v>
      </c>
      <c r="B2" s="3"/>
      <c r="C2" s="2"/>
      <c r="D2" s="15"/>
      <c r="E2" s="3"/>
      <c r="F2" s="3"/>
      <c r="G2" s="5"/>
      <c r="H2" s="3"/>
      <c r="I2" s="21"/>
      <c r="J2" s="40"/>
      <c r="K2" s="44"/>
    </row>
    <row r="3" spans="1:11" x14ac:dyDescent="0.2">
      <c r="A3" s="2" t="s">
        <v>7</v>
      </c>
      <c r="B3" s="3"/>
      <c r="C3" s="2"/>
      <c r="D3" s="15"/>
      <c r="E3" s="3"/>
      <c r="F3" s="3"/>
      <c r="G3" s="5"/>
      <c r="H3" s="3"/>
      <c r="I3" s="21"/>
      <c r="J3" s="40"/>
      <c r="K3" s="43"/>
    </row>
    <row r="4" spans="1:11" x14ac:dyDescent="0.2">
      <c r="A4" s="2" t="s">
        <v>8</v>
      </c>
      <c r="B4" s="3"/>
      <c r="C4" s="2"/>
      <c r="D4" s="15"/>
      <c r="E4" s="3"/>
      <c r="F4" s="3"/>
      <c r="G4" s="5"/>
      <c r="H4" s="3"/>
      <c r="I4" s="21"/>
      <c r="J4" s="40"/>
      <c r="K4" s="43"/>
    </row>
    <row r="5" spans="1:11" x14ac:dyDescent="0.2">
      <c r="A5" s="4">
        <v>45614</v>
      </c>
      <c r="B5" s="3"/>
      <c r="C5" s="2"/>
      <c r="D5" s="15"/>
      <c r="E5" s="3"/>
      <c r="F5" s="3"/>
      <c r="G5" s="5"/>
      <c r="H5" s="3"/>
      <c r="I5" s="21"/>
      <c r="J5" s="40"/>
      <c r="K5" s="43"/>
    </row>
    <row r="6" spans="1:11" x14ac:dyDescent="0.2">
      <c r="A6" s="4"/>
      <c r="B6" s="3"/>
      <c r="C6" s="2"/>
      <c r="D6" s="15"/>
      <c r="E6" s="3"/>
      <c r="F6" s="3"/>
      <c r="G6" s="5"/>
      <c r="H6" s="3"/>
      <c r="I6" s="21"/>
      <c r="J6" s="40"/>
      <c r="K6" s="43"/>
    </row>
    <row r="7" spans="1:11" x14ac:dyDescent="0.2">
      <c r="A7" s="26" t="s">
        <v>18</v>
      </c>
      <c r="B7" s="3"/>
      <c r="C7" s="148">
        <v>525</v>
      </c>
      <c r="D7" s="26"/>
      <c r="E7" s="3"/>
      <c r="F7" s="39"/>
      <c r="G7" s="1"/>
      <c r="H7" s="42"/>
      <c r="I7" s="100"/>
      <c r="J7" s="127" t="s">
        <v>19</v>
      </c>
      <c r="K7" s="149">
        <v>255</v>
      </c>
    </row>
    <row r="8" spans="1:11" x14ac:dyDescent="0.2">
      <c r="A8" s="26" t="s">
        <v>50</v>
      </c>
      <c r="B8" s="3"/>
      <c r="C8" s="102">
        <f>I9/G9</f>
        <v>3.770505017935593</v>
      </c>
      <c r="D8" s="26"/>
      <c r="E8" s="3"/>
      <c r="F8" s="42"/>
      <c r="G8" s="1"/>
      <c r="H8" s="42"/>
      <c r="I8" s="100"/>
      <c r="J8" s="42" t="s">
        <v>51</v>
      </c>
      <c r="K8" s="105">
        <f>G9/C7</f>
        <v>47.259047619047621</v>
      </c>
    </row>
    <row r="9" spans="1:11" x14ac:dyDescent="0.2">
      <c r="A9" s="26" t="s">
        <v>52</v>
      </c>
      <c r="B9" s="3"/>
      <c r="C9" s="2"/>
      <c r="D9" s="15"/>
      <c r="E9" s="3"/>
      <c r="F9" s="42" t="s">
        <v>53</v>
      </c>
      <c r="G9" s="104">
        <f>SUM(G13:G95)</f>
        <v>24811</v>
      </c>
      <c r="H9" s="228"/>
      <c r="I9" s="104">
        <f>SUM(I13:I95)</f>
        <v>93550</v>
      </c>
      <c r="J9" s="229"/>
      <c r="K9" s="103">
        <f>SUM(K13:K95)</f>
        <v>7016250</v>
      </c>
    </row>
    <row r="10" spans="1:11" x14ac:dyDescent="0.2">
      <c r="A10" s="151" t="s">
        <v>54</v>
      </c>
      <c r="B10" s="152" t="s">
        <v>55</v>
      </c>
      <c r="C10" s="152" t="s">
        <v>56</v>
      </c>
      <c r="D10" s="152" t="s">
        <v>57</v>
      </c>
      <c r="E10" s="153" t="s">
        <v>58</v>
      </c>
      <c r="F10" s="154" t="s">
        <v>59</v>
      </c>
      <c r="G10" s="153" t="s">
        <v>60</v>
      </c>
      <c r="H10" s="155" t="s">
        <v>61</v>
      </c>
      <c r="I10" s="156" t="s">
        <v>62</v>
      </c>
      <c r="J10" s="157" t="s">
        <v>63</v>
      </c>
      <c r="K10" s="157" t="s">
        <v>64</v>
      </c>
    </row>
    <row r="11" spans="1:11" ht="51" x14ac:dyDescent="0.2">
      <c r="A11" s="49" t="s">
        <v>65</v>
      </c>
      <c r="B11" s="50" t="s">
        <v>66</v>
      </c>
      <c r="C11" s="50" t="s">
        <v>67</v>
      </c>
      <c r="D11" s="51" t="s">
        <v>68</v>
      </c>
      <c r="E11" s="106" t="s">
        <v>69</v>
      </c>
      <c r="F11" s="50" t="s">
        <v>70</v>
      </c>
      <c r="G11" s="52" t="s">
        <v>71</v>
      </c>
      <c r="H11" s="50" t="s">
        <v>72</v>
      </c>
      <c r="I11" s="53" t="s">
        <v>73</v>
      </c>
      <c r="J11" s="54" t="s">
        <v>74</v>
      </c>
      <c r="K11" s="55" t="s">
        <v>75</v>
      </c>
    </row>
    <row r="12" spans="1:11" x14ac:dyDescent="0.2">
      <c r="A12" s="110" t="s">
        <v>76</v>
      </c>
      <c r="B12" s="111"/>
      <c r="C12" s="112"/>
      <c r="D12" s="113"/>
      <c r="E12" s="114"/>
      <c r="F12" s="114"/>
      <c r="G12" s="115"/>
      <c r="H12" s="116"/>
      <c r="I12" s="117"/>
      <c r="J12" s="118"/>
      <c r="K12" s="119"/>
    </row>
    <row r="13" spans="1:11" x14ac:dyDescent="0.2">
      <c r="A13" s="120" t="s">
        <v>77</v>
      </c>
      <c r="B13" s="121" t="s">
        <v>78</v>
      </c>
      <c r="C13" s="120" t="s">
        <v>79</v>
      </c>
      <c r="D13" s="189">
        <v>0.1</v>
      </c>
      <c r="E13" s="107">
        <f>ROUND(($C$7*D13),0)</f>
        <v>53</v>
      </c>
      <c r="F13" s="122">
        <v>1</v>
      </c>
      <c r="G13" s="123">
        <f>E13*F13</f>
        <v>53</v>
      </c>
      <c r="H13" s="150">
        <v>8</v>
      </c>
      <c r="I13" s="124">
        <f>ROUND((G13*H13),0)</f>
        <v>424</v>
      </c>
      <c r="J13" s="125">
        <f>'12 Est Prof Wage Rate'!$G$35</f>
        <v>75</v>
      </c>
      <c r="K13" s="126">
        <f t="shared" ref="K13:K16" si="0">IF((J13*I13)="","",(J13*I13))</f>
        <v>31800</v>
      </c>
    </row>
    <row r="14" spans="1:11" x14ac:dyDescent="0.2">
      <c r="A14" s="98" t="s">
        <v>80</v>
      </c>
      <c r="B14" s="109" t="s">
        <v>81</v>
      </c>
      <c r="C14" s="98" t="s">
        <v>79</v>
      </c>
      <c r="D14" s="97">
        <v>1</v>
      </c>
      <c r="E14" s="107">
        <f t="shared" ref="E14:E50" si="1">ROUND(($C$7*D14),0)</f>
        <v>525</v>
      </c>
      <c r="F14" s="96">
        <v>1</v>
      </c>
      <c r="G14" s="158">
        <f t="shared" ref="G14:G63" si="2">E14*F14</f>
        <v>525</v>
      </c>
      <c r="H14" s="159">
        <v>0.25</v>
      </c>
      <c r="I14" s="158">
        <f t="shared" ref="I14:I77" si="3">ROUND((G14*H14),0)</f>
        <v>131</v>
      </c>
      <c r="J14" s="160">
        <f>'12 Est Prof Wage Rate'!$G$35</f>
        <v>75</v>
      </c>
      <c r="K14" s="161">
        <f t="shared" si="0"/>
        <v>9825</v>
      </c>
    </row>
    <row r="15" spans="1:11" ht="25.5" x14ac:dyDescent="0.2">
      <c r="A15" s="98" t="s">
        <v>82</v>
      </c>
      <c r="B15" s="109" t="s">
        <v>83</v>
      </c>
      <c r="C15" s="98" t="s">
        <v>79</v>
      </c>
      <c r="D15" s="97">
        <v>1</v>
      </c>
      <c r="E15" s="107">
        <f t="shared" si="1"/>
        <v>525</v>
      </c>
      <c r="F15" s="96">
        <v>1</v>
      </c>
      <c r="G15" s="158">
        <f t="shared" ref="G15" si="4">E15*F15</f>
        <v>525</v>
      </c>
      <c r="H15" s="159">
        <v>1</v>
      </c>
      <c r="I15" s="158">
        <f t="shared" si="3"/>
        <v>525</v>
      </c>
      <c r="J15" s="160">
        <f>'12 Est Prof Wage Rate'!$G$35</f>
        <v>75</v>
      </c>
      <c r="K15" s="161">
        <f t="shared" ref="K15" si="5">IF((J15*I15)="","",(J15*I15))</f>
        <v>39375</v>
      </c>
    </row>
    <row r="16" spans="1:11" ht="25.5" x14ac:dyDescent="0.2">
      <c r="A16" s="129" t="s">
        <v>84</v>
      </c>
      <c r="B16" s="101" t="s">
        <v>85</v>
      </c>
      <c r="C16" s="129" t="s">
        <v>79</v>
      </c>
      <c r="D16" s="97">
        <v>1</v>
      </c>
      <c r="E16" s="107">
        <f t="shared" si="1"/>
        <v>525</v>
      </c>
      <c r="F16" s="96">
        <v>1</v>
      </c>
      <c r="G16" s="158">
        <f t="shared" si="2"/>
        <v>525</v>
      </c>
      <c r="H16" s="159">
        <v>1</v>
      </c>
      <c r="I16" s="158">
        <f t="shared" si="3"/>
        <v>525</v>
      </c>
      <c r="J16" s="160">
        <f>'12 Est Prof Wage Rate'!$G$35</f>
        <v>75</v>
      </c>
      <c r="K16" s="161">
        <f t="shared" si="0"/>
        <v>39375</v>
      </c>
    </row>
    <row r="17" spans="1:11" x14ac:dyDescent="0.2">
      <c r="A17" s="129" t="s">
        <v>86</v>
      </c>
      <c r="B17" s="101" t="s">
        <v>87</v>
      </c>
      <c r="C17" s="129" t="s">
        <v>79</v>
      </c>
      <c r="D17" s="97">
        <v>1</v>
      </c>
      <c r="E17" s="107">
        <f t="shared" si="1"/>
        <v>525</v>
      </c>
      <c r="F17" s="96">
        <v>1</v>
      </c>
      <c r="G17" s="158">
        <f t="shared" ref="G17" si="6">E17*F17</f>
        <v>525</v>
      </c>
      <c r="H17" s="159">
        <v>0.25</v>
      </c>
      <c r="I17" s="158">
        <f t="shared" si="3"/>
        <v>131</v>
      </c>
      <c r="J17" s="160">
        <f>'12 Est Prof Wage Rate'!$G$35</f>
        <v>75</v>
      </c>
      <c r="K17" s="161">
        <f t="shared" ref="K17" si="7">IF((J17*I17)="","",(J17*I17))</f>
        <v>9825</v>
      </c>
    </row>
    <row r="18" spans="1:11" ht="51" x14ac:dyDescent="0.2">
      <c r="A18" s="129" t="s">
        <v>88</v>
      </c>
      <c r="B18" s="109" t="s">
        <v>89</v>
      </c>
      <c r="C18" s="129" t="s">
        <v>90</v>
      </c>
      <c r="D18" s="97">
        <v>0.1</v>
      </c>
      <c r="E18" s="107">
        <f t="shared" si="1"/>
        <v>53</v>
      </c>
      <c r="F18" s="96">
        <v>1</v>
      </c>
      <c r="G18" s="158">
        <f t="shared" ref="G18" si="8">E18*F18</f>
        <v>53</v>
      </c>
      <c r="H18" s="159">
        <v>1</v>
      </c>
      <c r="I18" s="158">
        <f t="shared" si="3"/>
        <v>53</v>
      </c>
      <c r="J18" s="160">
        <f>'12 Est Prof Wage Rate'!$G$35</f>
        <v>75</v>
      </c>
      <c r="K18" s="161">
        <f t="shared" ref="K18" si="9">IF((J18*I18)="","",(J18*I18))</f>
        <v>3975</v>
      </c>
    </row>
    <row r="19" spans="1:11" x14ac:dyDescent="0.2">
      <c r="A19" s="98" t="s">
        <v>91</v>
      </c>
      <c r="B19" s="101" t="s">
        <v>92</v>
      </c>
      <c r="C19" s="98" t="s">
        <v>79</v>
      </c>
      <c r="D19" s="97">
        <v>0.15</v>
      </c>
      <c r="E19" s="107">
        <f t="shared" si="1"/>
        <v>79</v>
      </c>
      <c r="F19" s="96">
        <v>1</v>
      </c>
      <c r="G19" s="158">
        <f t="shared" ref="G19:G50" si="10">E19*F19</f>
        <v>79</v>
      </c>
      <c r="H19" s="159">
        <v>1</v>
      </c>
      <c r="I19" s="158">
        <f t="shared" si="3"/>
        <v>79</v>
      </c>
      <c r="J19" s="160">
        <f>'12 Est Prof Wage Rate'!$G$35</f>
        <v>75</v>
      </c>
      <c r="K19" s="161">
        <f t="shared" ref="K19:K50" si="11">IF((J19*I19)="","",(J19*I19))</f>
        <v>5925</v>
      </c>
    </row>
    <row r="20" spans="1:11" ht="25.5" x14ac:dyDescent="0.2">
      <c r="A20" s="98" t="s">
        <v>93</v>
      </c>
      <c r="B20" s="109" t="s">
        <v>94</v>
      </c>
      <c r="C20" s="98" t="s">
        <v>79</v>
      </c>
      <c r="D20" s="97">
        <v>0.85</v>
      </c>
      <c r="E20" s="107">
        <f t="shared" si="1"/>
        <v>446</v>
      </c>
      <c r="F20" s="96">
        <v>1</v>
      </c>
      <c r="G20" s="158">
        <f t="shared" si="10"/>
        <v>446</v>
      </c>
      <c r="H20" s="159">
        <v>4</v>
      </c>
      <c r="I20" s="158">
        <f t="shared" si="3"/>
        <v>1784</v>
      </c>
      <c r="J20" s="160">
        <f>'12 Est Prof Wage Rate'!$G$35</f>
        <v>75</v>
      </c>
      <c r="K20" s="161">
        <f t="shared" si="11"/>
        <v>133800</v>
      </c>
    </row>
    <row r="21" spans="1:11" ht="25.5" x14ac:dyDescent="0.2">
      <c r="A21" s="98" t="s">
        <v>95</v>
      </c>
      <c r="B21" s="109" t="s">
        <v>96</v>
      </c>
      <c r="C21" s="98" t="s">
        <v>79</v>
      </c>
      <c r="D21" s="97">
        <v>0.15</v>
      </c>
      <c r="E21" s="107">
        <f t="shared" si="1"/>
        <v>79</v>
      </c>
      <c r="F21" s="96">
        <v>1</v>
      </c>
      <c r="G21" s="158">
        <f t="shared" si="10"/>
        <v>79</v>
      </c>
      <c r="H21" s="159">
        <v>4</v>
      </c>
      <c r="I21" s="158">
        <f t="shared" si="3"/>
        <v>316</v>
      </c>
      <c r="J21" s="160">
        <f>'12 Est Prof Wage Rate'!$G$35</f>
        <v>75</v>
      </c>
      <c r="K21" s="161">
        <f t="shared" si="11"/>
        <v>23700</v>
      </c>
    </row>
    <row r="22" spans="1:11" x14ac:dyDescent="0.2">
      <c r="A22" s="98">
        <v>1780.19</v>
      </c>
      <c r="B22" s="101" t="s">
        <v>97</v>
      </c>
      <c r="C22" s="98" t="s">
        <v>79</v>
      </c>
      <c r="D22" s="97">
        <v>1</v>
      </c>
      <c r="E22" s="107">
        <f t="shared" si="1"/>
        <v>525</v>
      </c>
      <c r="F22" s="96">
        <v>1</v>
      </c>
      <c r="G22" s="158">
        <f t="shared" si="10"/>
        <v>525</v>
      </c>
      <c r="H22" s="159">
        <v>2</v>
      </c>
      <c r="I22" s="158">
        <f t="shared" si="3"/>
        <v>1050</v>
      </c>
      <c r="J22" s="160">
        <f>'12 Est Prof Wage Rate'!$G$35</f>
        <v>75</v>
      </c>
      <c r="K22" s="161">
        <f t="shared" si="11"/>
        <v>78750</v>
      </c>
    </row>
    <row r="23" spans="1:11" x14ac:dyDescent="0.2">
      <c r="A23" s="98" t="s">
        <v>98</v>
      </c>
      <c r="B23" s="101" t="s">
        <v>99</v>
      </c>
      <c r="C23" s="98" t="s">
        <v>79</v>
      </c>
      <c r="D23" s="97">
        <v>0</v>
      </c>
      <c r="E23" s="107">
        <f t="shared" si="1"/>
        <v>0</v>
      </c>
      <c r="F23" s="96">
        <v>1</v>
      </c>
      <c r="G23" s="158">
        <f t="shared" ref="G23" si="12">E23*F23</f>
        <v>0</v>
      </c>
      <c r="H23" s="159"/>
      <c r="I23" s="158">
        <f t="shared" si="3"/>
        <v>0</v>
      </c>
      <c r="J23" s="160">
        <f>'12 Est Prof Wage Rate'!$G$35</f>
        <v>75</v>
      </c>
      <c r="K23" s="161">
        <f t="shared" ref="K23" si="13">IF((J23*I23)="","",(J23*I23))</f>
        <v>0</v>
      </c>
    </row>
    <row r="24" spans="1:11" x14ac:dyDescent="0.2">
      <c r="A24" s="98" t="s">
        <v>100</v>
      </c>
      <c r="B24" s="101" t="s">
        <v>101</v>
      </c>
      <c r="C24" s="98" t="s">
        <v>79</v>
      </c>
      <c r="D24" s="97">
        <v>0.99</v>
      </c>
      <c r="E24" s="107">
        <f t="shared" si="1"/>
        <v>520</v>
      </c>
      <c r="F24" s="96">
        <v>1</v>
      </c>
      <c r="G24" s="158">
        <f t="shared" si="10"/>
        <v>520</v>
      </c>
      <c r="H24" s="159">
        <v>1</v>
      </c>
      <c r="I24" s="158">
        <f t="shared" si="3"/>
        <v>520</v>
      </c>
      <c r="J24" s="160">
        <f>'12 Est Prof Wage Rate'!$G$35</f>
        <v>75</v>
      </c>
      <c r="K24" s="161">
        <f t="shared" si="11"/>
        <v>39000</v>
      </c>
    </row>
    <row r="25" spans="1:11" x14ac:dyDescent="0.2">
      <c r="A25" s="98" t="s">
        <v>102</v>
      </c>
      <c r="B25" s="101" t="s">
        <v>103</v>
      </c>
      <c r="C25" s="98" t="s">
        <v>79</v>
      </c>
      <c r="D25" s="97">
        <v>1</v>
      </c>
      <c r="E25" s="107">
        <f t="shared" si="1"/>
        <v>525</v>
      </c>
      <c r="F25" s="96">
        <v>1</v>
      </c>
      <c r="G25" s="158">
        <f t="shared" si="10"/>
        <v>525</v>
      </c>
      <c r="H25" s="159">
        <v>40</v>
      </c>
      <c r="I25" s="158">
        <f t="shared" si="3"/>
        <v>21000</v>
      </c>
      <c r="J25" s="160">
        <f>'12 Est Prof Wage Rate'!$G$35</f>
        <v>75</v>
      </c>
      <c r="K25" s="161">
        <f t="shared" si="11"/>
        <v>1575000</v>
      </c>
    </row>
    <row r="26" spans="1:11" x14ac:dyDescent="0.2">
      <c r="A26" s="98" t="s">
        <v>104</v>
      </c>
      <c r="B26" s="101" t="s">
        <v>105</v>
      </c>
      <c r="C26" s="98" t="s">
        <v>79</v>
      </c>
      <c r="D26" s="97">
        <v>1</v>
      </c>
      <c r="E26" s="107">
        <f t="shared" si="1"/>
        <v>525</v>
      </c>
      <c r="F26" s="96">
        <v>1</v>
      </c>
      <c r="G26" s="158">
        <f t="shared" si="10"/>
        <v>525</v>
      </c>
      <c r="H26" s="159">
        <v>4</v>
      </c>
      <c r="I26" s="158">
        <f t="shared" si="3"/>
        <v>2100</v>
      </c>
      <c r="J26" s="160">
        <f>'12 Est Prof Wage Rate'!$G$35</f>
        <v>75</v>
      </c>
      <c r="K26" s="161">
        <f t="shared" si="11"/>
        <v>157500</v>
      </c>
    </row>
    <row r="27" spans="1:11" ht="25.5" x14ac:dyDescent="0.2">
      <c r="A27" s="98" t="s">
        <v>106</v>
      </c>
      <c r="B27" s="109" t="s">
        <v>107</v>
      </c>
      <c r="C27" s="98" t="s">
        <v>79</v>
      </c>
      <c r="D27" s="97">
        <v>0.3</v>
      </c>
      <c r="E27" s="107">
        <f t="shared" si="1"/>
        <v>158</v>
      </c>
      <c r="F27" s="96">
        <v>1</v>
      </c>
      <c r="G27" s="158">
        <f t="shared" si="10"/>
        <v>158</v>
      </c>
      <c r="H27" s="159">
        <v>1</v>
      </c>
      <c r="I27" s="158">
        <f t="shared" si="3"/>
        <v>158</v>
      </c>
      <c r="J27" s="160">
        <f>'12 Est Prof Wage Rate'!$G$35</f>
        <v>75</v>
      </c>
      <c r="K27" s="161">
        <f t="shared" si="11"/>
        <v>11850</v>
      </c>
    </row>
    <row r="28" spans="1:11" ht="25.5" x14ac:dyDescent="0.2">
      <c r="A28" s="98" t="s">
        <v>106</v>
      </c>
      <c r="B28" s="109" t="s">
        <v>108</v>
      </c>
      <c r="C28" s="98" t="s">
        <v>79</v>
      </c>
      <c r="D28" s="97">
        <v>0.6</v>
      </c>
      <c r="E28" s="107">
        <f t="shared" si="1"/>
        <v>315</v>
      </c>
      <c r="F28" s="96">
        <v>1</v>
      </c>
      <c r="G28" s="158">
        <f t="shared" ref="G28:G30" si="14">E28*F28</f>
        <v>315</v>
      </c>
      <c r="H28" s="159">
        <v>20</v>
      </c>
      <c r="I28" s="158">
        <f t="shared" si="3"/>
        <v>6300</v>
      </c>
      <c r="J28" s="160">
        <f>'12 Est Prof Wage Rate'!$G$35</f>
        <v>75</v>
      </c>
      <c r="K28" s="161">
        <f t="shared" ref="K28:K30" si="15">IF((J28*I28)="","",(J28*I28))</f>
        <v>472500</v>
      </c>
    </row>
    <row r="29" spans="1:11" ht="25.5" x14ac:dyDescent="0.2">
      <c r="A29" s="98" t="s">
        <v>106</v>
      </c>
      <c r="B29" s="109" t="s">
        <v>47</v>
      </c>
      <c r="C29" s="98" t="s">
        <v>79</v>
      </c>
      <c r="D29" s="97">
        <v>0.1</v>
      </c>
      <c r="E29" s="107">
        <f t="shared" si="1"/>
        <v>53</v>
      </c>
      <c r="F29" s="96">
        <v>1</v>
      </c>
      <c r="G29" s="158">
        <f t="shared" si="14"/>
        <v>53</v>
      </c>
      <c r="H29" s="159">
        <v>50</v>
      </c>
      <c r="I29" s="158">
        <f t="shared" si="3"/>
        <v>2650</v>
      </c>
      <c r="J29" s="160">
        <f>'12 Est Prof Wage Rate'!$G$35</f>
        <v>75</v>
      </c>
      <c r="K29" s="161">
        <f t="shared" si="15"/>
        <v>198750</v>
      </c>
    </row>
    <row r="30" spans="1:11" ht="25.5" x14ac:dyDescent="0.2">
      <c r="A30" s="98" t="s">
        <v>106</v>
      </c>
      <c r="B30" s="109" t="s">
        <v>109</v>
      </c>
      <c r="C30" s="98" t="s">
        <v>79</v>
      </c>
      <c r="D30" s="97">
        <v>0</v>
      </c>
      <c r="E30" s="107">
        <f t="shared" si="1"/>
        <v>0</v>
      </c>
      <c r="F30" s="96">
        <v>1</v>
      </c>
      <c r="G30" s="158">
        <f t="shared" si="14"/>
        <v>0</v>
      </c>
      <c r="H30" s="159">
        <v>150</v>
      </c>
      <c r="I30" s="158">
        <f t="shared" si="3"/>
        <v>0</v>
      </c>
      <c r="J30" s="160">
        <f>'12 Est Prof Wage Rate'!$G$35</f>
        <v>75</v>
      </c>
      <c r="K30" s="161">
        <f t="shared" si="15"/>
        <v>0</v>
      </c>
    </row>
    <row r="31" spans="1:11" ht="25.5" x14ac:dyDescent="0.2">
      <c r="A31" s="98" t="s">
        <v>110</v>
      </c>
      <c r="B31" s="109" t="s">
        <v>111</v>
      </c>
      <c r="C31" s="98" t="s">
        <v>79</v>
      </c>
      <c r="D31" s="97">
        <v>1</v>
      </c>
      <c r="E31" s="107">
        <f t="shared" si="1"/>
        <v>525</v>
      </c>
      <c r="F31" s="96">
        <v>1</v>
      </c>
      <c r="G31" s="158">
        <f t="shared" si="10"/>
        <v>525</v>
      </c>
      <c r="H31" s="159">
        <v>0.25</v>
      </c>
      <c r="I31" s="158">
        <f t="shared" si="3"/>
        <v>131</v>
      </c>
      <c r="J31" s="160">
        <f>'12 Est Prof Wage Rate'!$G$35</f>
        <v>75</v>
      </c>
      <c r="K31" s="161">
        <f t="shared" si="11"/>
        <v>9825</v>
      </c>
    </row>
    <row r="32" spans="1:11" x14ac:dyDescent="0.2">
      <c r="A32" s="98" t="s">
        <v>112</v>
      </c>
      <c r="B32" s="101" t="s">
        <v>113</v>
      </c>
      <c r="C32" s="98" t="s">
        <v>79</v>
      </c>
      <c r="D32" s="97">
        <v>1</v>
      </c>
      <c r="E32" s="107">
        <f t="shared" si="1"/>
        <v>525</v>
      </c>
      <c r="F32" s="96">
        <v>1</v>
      </c>
      <c r="G32" s="158">
        <f t="shared" si="10"/>
        <v>525</v>
      </c>
      <c r="H32" s="159">
        <v>0.25</v>
      </c>
      <c r="I32" s="158">
        <f t="shared" si="3"/>
        <v>131</v>
      </c>
      <c r="J32" s="160">
        <f>'12 Est Prof Wage Rate'!$G$35</f>
        <v>75</v>
      </c>
      <c r="K32" s="161">
        <f t="shared" si="11"/>
        <v>9825</v>
      </c>
    </row>
    <row r="33" spans="1:11" ht="25.5" x14ac:dyDescent="0.2">
      <c r="A33" s="98" t="s">
        <v>114</v>
      </c>
      <c r="B33" s="109" t="s">
        <v>115</v>
      </c>
      <c r="C33" s="129" t="s">
        <v>79</v>
      </c>
      <c r="D33" s="97">
        <v>0.98499999999999999</v>
      </c>
      <c r="E33" s="158">
        <f t="shared" si="1"/>
        <v>517</v>
      </c>
      <c r="F33" s="98">
        <v>1</v>
      </c>
      <c r="G33" s="158">
        <f t="shared" si="10"/>
        <v>517</v>
      </c>
      <c r="H33" s="159">
        <v>8</v>
      </c>
      <c r="I33" s="158">
        <f t="shared" si="3"/>
        <v>4136</v>
      </c>
      <c r="J33" s="160">
        <f>'12 Est Prof Wage Rate'!$G$35</f>
        <v>75</v>
      </c>
      <c r="K33" s="161">
        <f>IF((J33*I33)="","",(J33*I33))</f>
        <v>310200</v>
      </c>
    </row>
    <row r="34" spans="1:11" ht="25.5" x14ac:dyDescent="0.2">
      <c r="A34" s="98" t="s">
        <v>114</v>
      </c>
      <c r="B34" s="109" t="s">
        <v>116</v>
      </c>
      <c r="C34" s="129" t="s">
        <v>79</v>
      </c>
      <c r="D34" s="97">
        <v>0.01</v>
      </c>
      <c r="E34" s="158">
        <f t="shared" si="1"/>
        <v>5</v>
      </c>
      <c r="F34" s="98">
        <v>1</v>
      </c>
      <c r="G34" s="158">
        <f t="shared" si="10"/>
        <v>5</v>
      </c>
      <c r="H34" s="159">
        <v>6</v>
      </c>
      <c r="I34" s="158">
        <f t="shared" si="3"/>
        <v>30</v>
      </c>
      <c r="J34" s="160">
        <f>'12 Est Prof Wage Rate'!$G$35</f>
        <v>75</v>
      </c>
      <c r="K34" s="161">
        <f t="shared" ref="K34:K37" si="16">IF((J34*I34)="","",(J34*I34))</f>
        <v>2250</v>
      </c>
    </row>
    <row r="35" spans="1:11" ht="25.5" x14ac:dyDescent="0.2">
      <c r="A35" s="98" t="s">
        <v>114</v>
      </c>
      <c r="B35" s="109" t="s">
        <v>117</v>
      </c>
      <c r="C35" s="129" t="s">
        <v>79</v>
      </c>
      <c r="D35" s="97">
        <v>0</v>
      </c>
      <c r="E35" s="158">
        <f t="shared" si="1"/>
        <v>0</v>
      </c>
      <c r="F35" s="98">
        <v>1</v>
      </c>
      <c r="G35" s="158">
        <f t="shared" si="10"/>
        <v>0</v>
      </c>
      <c r="H35" s="159">
        <v>6</v>
      </c>
      <c r="I35" s="158">
        <f t="shared" si="3"/>
        <v>0</v>
      </c>
      <c r="J35" s="160">
        <f>'12 Est Prof Wage Rate'!$G$35</f>
        <v>75</v>
      </c>
      <c r="K35" s="161">
        <f t="shared" si="16"/>
        <v>0</v>
      </c>
    </row>
    <row r="36" spans="1:11" ht="25.5" x14ac:dyDescent="0.2">
      <c r="A36" s="98" t="s">
        <v>114</v>
      </c>
      <c r="B36" s="109" t="s">
        <v>118</v>
      </c>
      <c r="C36" s="129" t="s">
        <v>79</v>
      </c>
      <c r="D36" s="190">
        <v>5.0000000000000001E-3</v>
      </c>
      <c r="E36" s="158">
        <f t="shared" si="1"/>
        <v>3</v>
      </c>
      <c r="F36" s="98">
        <v>1</v>
      </c>
      <c r="G36" s="158">
        <f t="shared" si="10"/>
        <v>3</v>
      </c>
      <c r="H36" s="159">
        <v>6</v>
      </c>
      <c r="I36" s="158">
        <f t="shared" si="3"/>
        <v>18</v>
      </c>
      <c r="J36" s="160">
        <f>'12 Est Prof Wage Rate'!$G$35</f>
        <v>75</v>
      </c>
      <c r="K36" s="161">
        <f t="shared" si="16"/>
        <v>1350</v>
      </c>
    </row>
    <row r="37" spans="1:11" x14ac:dyDescent="0.2">
      <c r="A37" s="129" t="s">
        <v>119</v>
      </c>
      <c r="B37" s="101" t="s">
        <v>120</v>
      </c>
      <c r="C37" s="129" t="s">
        <v>79</v>
      </c>
      <c r="D37" s="97">
        <v>1</v>
      </c>
      <c r="E37" s="107">
        <f t="shared" si="1"/>
        <v>525</v>
      </c>
      <c r="F37" s="96">
        <v>1</v>
      </c>
      <c r="G37" s="158">
        <f t="shared" si="10"/>
        <v>525</v>
      </c>
      <c r="H37" s="159">
        <v>6</v>
      </c>
      <c r="I37" s="158">
        <f t="shared" si="3"/>
        <v>3150</v>
      </c>
      <c r="J37" s="160">
        <f>'12 Est Prof Wage Rate'!$G$35</f>
        <v>75</v>
      </c>
      <c r="K37" s="161">
        <f t="shared" si="16"/>
        <v>236250</v>
      </c>
    </row>
    <row r="38" spans="1:11" x14ac:dyDescent="0.2">
      <c r="A38" s="129" t="s">
        <v>119</v>
      </c>
      <c r="B38" s="101" t="s">
        <v>121</v>
      </c>
      <c r="C38" s="129" t="s">
        <v>79</v>
      </c>
      <c r="D38" s="97">
        <v>1</v>
      </c>
      <c r="E38" s="107">
        <f t="shared" si="1"/>
        <v>525</v>
      </c>
      <c r="F38" s="96">
        <v>1</v>
      </c>
      <c r="G38" s="158">
        <f t="shared" si="10"/>
        <v>525</v>
      </c>
      <c r="H38" s="159">
        <v>6</v>
      </c>
      <c r="I38" s="158">
        <f t="shared" si="3"/>
        <v>3150</v>
      </c>
      <c r="J38" s="160">
        <f>'12 Est Prof Wage Rate'!$G$35</f>
        <v>75</v>
      </c>
      <c r="K38" s="161">
        <f t="shared" ref="K38" si="17">IF((J38*I38)="","",(J38*I38))</f>
        <v>236250</v>
      </c>
    </row>
    <row r="39" spans="1:11" x14ac:dyDescent="0.2">
      <c r="A39" s="129" t="s">
        <v>122</v>
      </c>
      <c r="B39" s="101" t="s">
        <v>123</v>
      </c>
      <c r="C39" s="129" t="s">
        <v>79</v>
      </c>
      <c r="D39" s="97">
        <v>1</v>
      </c>
      <c r="E39" s="107">
        <f t="shared" si="1"/>
        <v>525</v>
      </c>
      <c r="F39" s="96">
        <v>1</v>
      </c>
      <c r="G39" s="158">
        <f t="shared" ref="G39" si="18">E39*F39</f>
        <v>525</v>
      </c>
      <c r="H39" s="159">
        <v>6</v>
      </c>
      <c r="I39" s="158">
        <f t="shared" si="3"/>
        <v>3150</v>
      </c>
      <c r="J39" s="160">
        <f>'12 Est Prof Wage Rate'!$G$35</f>
        <v>75</v>
      </c>
      <c r="K39" s="161">
        <f t="shared" ref="K39" si="19">IF((J39*I39)="","",(J39*I39))</f>
        <v>236250</v>
      </c>
    </row>
    <row r="40" spans="1:11" x14ac:dyDescent="0.2">
      <c r="A40" s="98" t="s">
        <v>124</v>
      </c>
      <c r="B40" s="101" t="s">
        <v>125</v>
      </c>
      <c r="C40" s="98" t="s">
        <v>79</v>
      </c>
      <c r="D40" s="97">
        <v>0.25</v>
      </c>
      <c r="E40" s="107">
        <f t="shared" si="1"/>
        <v>131</v>
      </c>
      <c r="F40" s="96">
        <v>1</v>
      </c>
      <c r="G40" s="158">
        <f t="shared" si="10"/>
        <v>131</v>
      </c>
      <c r="H40" s="159">
        <v>2</v>
      </c>
      <c r="I40" s="158">
        <f t="shared" si="3"/>
        <v>262</v>
      </c>
      <c r="J40" s="160">
        <f>'12 Est Prof Wage Rate'!$G$35</f>
        <v>75</v>
      </c>
      <c r="K40" s="161">
        <f t="shared" si="11"/>
        <v>19650</v>
      </c>
    </row>
    <row r="41" spans="1:11" x14ac:dyDescent="0.2">
      <c r="A41" s="98" t="s">
        <v>126</v>
      </c>
      <c r="B41" s="101" t="s">
        <v>127</v>
      </c>
      <c r="C41" s="129" t="s">
        <v>79</v>
      </c>
      <c r="D41" s="97">
        <v>0.1</v>
      </c>
      <c r="E41" s="107">
        <f t="shared" si="1"/>
        <v>53</v>
      </c>
      <c r="F41" s="96">
        <v>1</v>
      </c>
      <c r="G41" s="158">
        <f t="shared" si="10"/>
        <v>53</v>
      </c>
      <c r="H41" s="159">
        <v>4</v>
      </c>
      <c r="I41" s="158">
        <f t="shared" si="3"/>
        <v>212</v>
      </c>
      <c r="J41" s="160">
        <f>'12 Est Prof Wage Rate'!$G$35</f>
        <v>75</v>
      </c>
      <c r="K41" s="161">
        <f t="shared" si="11"/>
        <v>15900</v>
      </c>
    </row>
    <row r="42" spans="1:11" x14ac:dyDescent="0.2">
      <c r="A42" s="98" t="s">
        <v>126</v>
      </c>
      <c r="B42" s="101" t="s">
        <v>128</v>
      </c>
      <c r="C42" s="129" t="s">
        <v>79</v>
      </c>
      <c r="D42" s="97">
        <v>0.1</v>
      </c>
      <c r="E42" s="107">
        <f t="shared" si="1"/>
        <v>53</v>
      </c>
      <c r="F42" s="96">
        <v>1</v>
      </c>
      <c r="G42" s="158">
        <f t="shared" si="10"/>
        <v>53</v>
      </c>
      <c r="H42" s="159">
        <v>4</v>
      </c>
      <c r="I42" s="158">
        <f t="shared" si="3"/>
        <v>212</v>
      </c>
      <c r="J42" s="160">
        <f>'12 Est Prof Wage Rate'!$G$35</f>
        <v>75</v>
      </c>
      <c r="K42" s="161">
        <f t="shared" ref="K42" si="20">IF((J42*I42)="","",(J42*I42))</f>
        <v>15900</v>
      </c>
    </row>
    <row r="43" spans="1:11" x14ac:dyDescent="0.2">
      <c r="A43" s="98" t="s">
        <v>129</v>
      </c>
      <c r="B43" s="101" t="s">
        <v>130</v>
      </c>
      <c r="C43" s="129" t="s">
        <v>79</v>
      </c>
      <c r="D43" s="97">
        <v>0.2</v>
      </c>
      <c r="E43" s="107">
        <f t="shared" si="1"/>
        <v>105</v>
      </c>
      <c r="F43" s="96">
        <v>1</v>
      </c>
      <c r="G43" s="158">
        <f t="shared" si="10"/>
        <v>105</v>
      </c>
      <c r="H43" s="159">
        <v>4</v>
      </c>
      <c r="I43" s="158">
        <f t="shared" si="3"/>
        <v>420</v>
      </c>
      <c r="J43" s="160">
        <f>'12 Est Prof Wage Rate'!$G$35</f>
        <v>75</v>
      </c>
      <c r="K43" s="161">
        <f t="shared" si="11"/>
        <v>31500</v>
      </c>
    </row>
    <row r="44" spans="1:11" x14ac:dyDescent="0.2">
      <c r="A44" s="98" t="s">
        <v>131</v>
      </c>
      <c r="B44" s="101" t="s">
        <v>132</v>
      </c>
      <c r="C44" s="129" t="s">
        <v>79</v>
      </c>
      <c r="D44" s="97">
        <v>0.75</v>
      </c>
      <c r="E44" s="107">
        <f t="shared" si="1"/>
        <v>394</v>
      </c>
      <c r="F44" s="96">
        <v>1</v>
      </c>
      <c r="G44" s="158">
        <f t="shared" si="10"/>
        <v>394</v>
      </c>
      <c r="H44" s="159">
        <v>4</v>
      </c>
      <c r="I44" s="158">
        <f t="shared" si="3"/>
        <v>1576</v>
      </c>
      <c r="J44" s="160">
        <f>'12 Est Prof Wage Rate'!$G$35</f>
        <v>75</v>
      </c>
      <c r="K44" s="161">
        <f t="shared" si="11"/>
        <v>118200</v>
      </c>
    </row>
    <row r="45" spans="1:11" x14ac:dyDescent="0.2">
      <c r="A45" s="98" t="s">
        <v>133</v>
      </c>
      <c r="B45" s="101" t="s">
        <v>134</v>
      </c>
      <c r="C45" s="129" t="s">
        <v>79</v>
      </c>
      <c r="D45" s="97">
        <v>1</v>
      </c>
      <c r="E45" s="107">
        <f t="shared" si="1"/>
        <v>525</v>
      </c>
      <c r="F45" s="96">
        <v>1</v>
      </c>
      <c r="G45" s="158">
        <f t="shared" si="10"/>
        <v>525</v>
      </c>
      <c r="H45" s="159">
        <v>2</v>
      </c>
      <c r="I45" s="158">
        <f t="shared" si="3"/>
        <v>1050</v>
      </c>
      <c r="J45" s="160">
        <f>'12 Est Prof Wage Rate'!$G$35</f>
        <v>75</v>
      </c>
      <c r="K45" s="161">
        <f t="shared" si="11"/>
        <v>78750</v>
      </c>
    </row>
    <row r="46" spans="1:11" x14ac:dyDescent="0.2">
      <c r="A46" s="98" t="s">
        <v>135</v>
      </c>
      <c r="B46" s="101" t="s">
        <v>136</v>
      </c>
      <c r="C46" s="129" t="s">
        <v>79</v>
      </c>
      <c r="D46" s="97">
        <v>1</v>
      </c>
      <c r="E46" s="107">
        <f t="shared" si="1"/>
        <v>525</v>
      </c>
      <c r="F46" s="96">
        <v>1</v>
      </c>
      <c r="G46" s="158">
        <f t="shared" si="10"/>
        <v>525</v>
      </c>
      <c r="H46" s="159">
        <v>1</v>
      </c>
      <c r="I46" s="158">
        <f t="shared" si="3"/>
        <v>525</v>
      </c>
      <c r="J46" s="160">
        <f>'12 Est Prof Wage Rate'!$G$35</f>
        <v>75</v>
      </c>
      <c r="K46" s="161">
        <f t="shared" si="11"/>
        <v>39375</v>
      </c>
    </row>
    <row r="47" spans="1:11" x14ac:dyDescent="0.2">
      <c r="A47" s="98" t="s">
        <v>137</v>
      </c>
      <c r="B47" s="101" t="s">
        <v>138</v>
      </c>
      <c r="C47" s="129" t="s">
        <v>79</v>
      </c>
      <c r="D47" s="97">
        <v>1</v>
      </c>
      <c r="E47" s="107">
        <f t="shared" si="1"/>
        <v>525</v>
      </c>
      <c r="F47" s="96">
        <v>1</v>
      </c>
      <c r="G47" s="158">
        <f t="shared" si="10"/>
        <v>525</v>
      </c>
      <c r="H47" s="159">
        <v>1</v>
      </c>
      <c r="I47" s="158">
        <f t="shared" si="3"/>
        <v>525</v>
      </c>
      <c r="J47" s="160">
        <f>'12 Est Prof Wage Rate'!$G$35</f>
        <v>75</v>
      </c>
      <c r="K47" s="161">
        <f t="shared" si="11"/>
        <v>39375</v>
      </c>
    </row>
    <row r="48" spans="1:11" x14ac:dyDescent="0.2">
      <c r="A48" s="98" t="s">
        <v>139</v>
      </c>
      <c r="B48" s="101" t="s">
        <v>140</v>
      </c>
      <c r="C48" s="129" t="s">
        <v>79</v>
      </c>
      <c r="D48" s="97">
        <v>0.3</v>
      </c>
      <c r="E48" s="107">
        <f t="shared" si="1"/>
        <v>158</v>
      </c>
      <c r="F48" s="96">
        <v>1</v>
      </c>
      <c r="G48" s="158">
        <f t="shared" si="10"/>
        <v>158</v>
      </c>
      <c r="H48" s="159">
        <v>1</v>
      </c>
      <c r="I48" s="158">
        <f t="shared" si="3"/>
        <v>158</v>
      </c>
      <c r="J48" s="160">
        <f>'12 Est Prof Wage Rate'!$G$35</f>
        <v>75</v>
      </c>
      <c r="K48" s="161">
        <f t="shared" si="11"/>
        <v>11850</v>
      </c>
    </row>
    <row r="49" spans="1:11" x14ac:dyDescent="0.2">
      <c r="A49" s="98" t="s">
        <v>141</v>
      </c>
      <c r="B49" s="101" t="s">
        <v>142</v>
      </c>
      <c r="C49" s="129" t="s">
        <v>79</v>
      </c>
      <c r="D49" s="97">
        <v>1</v>
      </c>
      <c r="E49" s="107">
        <f t="shared" si="1"/>
        <v>525</v>
      </c>
      <c r="F49" s="96">
        <v>1</v>
      </c>
      <c r="G49" s="158">
        <f t="shared" si="10"/>
        <v>525</v>
      </c>
      <c r="H49" s="159">
        <v>1</v>
      </c>
      <c r="I49" s="158">
        <f t="shared" si="3"/>
        <v>525</v>
      </c>
      <c r="J49" s="160">
        <f>'12 Est Prof Wage Rate'!$G$35</f>
        <v>75</v>
      </c>
      <c r="K49" s="161">
        <f t="shared" si="11"/>
        <v>39375</v>
      </c>
    </row>
    <row r="50" spans="1:11" x14ac:dyDescent="0.2">
      <c r="A50" s="98"/>
      <c r="B50" s="101" t="s">
        <v>143</v>
      </c>
      <c r="C50" s="129" t="s">
        <v>79</v>
      </c>
      <c r="D50" s="97">
        <v>1</v>
      </c>
      <c r="E50" s="107">
        <f t="shared" si="1"/>
        <v>525</v>
      </c>
      <c r="F50" s="96">
        <v>1</v>
      </c>
      <c r="G50" s="158">
        <f t="shared" si="10"/>
        <v>525</v>
      </c>
      <c r="H50" s="159">
        <v>2</v>
      </c>
      <c r="I50" s="158">
        <f t="shared" si="3"/>
        <v>1050</v>
      </c>
      <c r="J50" s="160">
        <f>'12 Est Prof Wage Rate'!$G$35</f>
        <v>75</v>
      </c>
      <c r="K50" s="161">
        <f t="shared" si="11"/>
        <v>78750</v>
      </c>
    </row>
    <row r="51" spans="1:11" x14ac:dyDescent="0.2">
      <c r="A51" s="110" t="s">
        <v>144</v>
      </c>
      <c r="B51" s="111"/>
      <c r="C51" s="112"/>
      <c r="D51" s="113"/>
      <c r="E51" s="114"/>
      <c r="F51" s="114"/>
      <c r="G51" s="115"/>
      <c r="H51" s="116"/>
      <c r="I51" s="117"/>
      <c r="J51" s="118"/>
      <c r="K51" s="119"/>
    </row>
    <row r="52" spans="1:11" x14ac:dyDescent="0.2">
      <c r="A52" s="98" t="s">
        <v>145</v>
      </c>
      <c r="B52" s="101" t="s">
        <v>146</v>
      </c>
      <c r="C52" s="129" t="s">
        <v>79</v>
      </c>
      <c r="D52" s="97">
        <v>1</v>
      </c>
      <c r="E52" s="107">
        <f>ROUND((D52*$K$7),0)</f>
        <v>255</v>
      </c>
      <c r="F52" s="96">
        <v>1</v>
      </c>
      <c r="G52" s="158">
        <f t="shared" si="2"/>
        <v>255</v>
      </c>
      <c r="H52" s="159">
        <v>1</v>
      </c>
      <c r="I52" s="158">
        <f t="shared" si="3"/>
        <v>255</v>
      </c>
      <c r="J52" s="160">
        <f>'12 Est Prof Wage Rate'!$G$35</f>
        <v>75</v>
      </c>
      <c r="K52" s="161">
        <f t="shared" ref="K52:K63" si="21">IF((J52*I52)="","",(J52*I52))</f>
        <v>19125</v>
      </c>
    </row>
    <row r="53" spans="1:11" x14ac:dyDescent="0.2">
      <c r="A53" s="98" t="s">
        <v>147</v>
      </c>
      <c r="B53" s="101" t="s">
        <v>148</v>
      </c>
      <c r="C53" s="98" t="s">
        <v>79</v>
      </c>
      <c r="D53" s="97">
        <v>1</v>
      </c>
      <c r="E53" s="107">
        <f t="shared" ref="E53:E95" si="22">ROUND((D53*$K$7),0)</f>
        <v>255</v>
      </c>
      <c r="F53" s="96">
        <v>1</v>
      </c>
      <c r="G53" s="158">
        <f t="shared" ref="G53" si="23">E53*F53</f>
        <v>255</v>
      </c>
      <c r="H53" s="159">
        <v>1</v>
      </c>
      <c r="I53" s="158">
        <f t="shared" si="3"/>
        <v>255</v>
      </c>
      <c r="J53" s="160">
        <f>'12 Est Prof Wage Rate'!$G$35</f>
        <v>75</v>
      </c>
      <c r="K53" s="161">
        <f t="shared" ref="K53" si="24">IF((J53*I53)="","",(J53*I53))</f>
        <v>19125</v>
      </c>
    </row>
    <row r="54" spans="1:11" x14ac:dyDescent="0.2">
      <c r="A54" s="98" t="s">
        <v>149</v>
      </c>
      <c r="B54" s="101" t="s">
        <v>150</v>
      </c>
      <c r="C54" s="98" t="s">
        <v>79</v>
      </c>
      <c r="D54" s="97">
        <v>1</v>
      </c>
      <c r="E54" s="107">
        <f t="shared" si="22"/>
        <v>255</v>
      </c>
      <c r="F54" s="96">
        <v>1</v>
      </c>
      <c r="G54" s="158">
        <f t="shared" si="2"/>
        <v>255</v>
      </c>
      <c r="H54" s="159">
        <v>1</v>
      </c>
      <c r="I54" s="158">
        <f t="shared" si="3"/>
        <v>255</v>
      </c>
      <c r="J54" s="160">
        <f>'12 Est Prof Wage Rate'!$G$35</f>
        <v>75</v>
      </c>
      <c r="K54" s="161">
        <f t="shared" si="21"/>
        <v>19125</v>
      </c>
    </row>
    <row r="55" spans="1:11" x14ac:dyDescent="0.2">
      <c r="A55" s="129" t="s">
        <v>151</v>
      </c>
      <c r="B55" s="101" t="s">
        <v>152</v>
      </c>
      <c r="C55" s="98" t="s">
        <v>79</v>
      </c>
      <c r="D55" s="97">
        <v>0.01</v>
      </c>
      <c r="E55" s="107">
        <f t="shared" si="22"/>
        <v>3</v>
      </c>
      <c r="F55" s="96">
        <v>1</v>
      </c>
      <c r="G55" s="158">
        <f t="shared" si="2"/>
        <v>3</v>
      </c>
      <c r="H55" s="159">
        <v>2</v>
      </c>
      <c r="I55" s="158">
        <f t="shared" si="3"/>
        <v>6</v>
      </c>
      <c r="J55" s="160">
        <f>'12 Est Prof Wage Rate'!$G$35</f>
        <v>75</v>
      </c>
      <c r="K55" s="161">
        <f t="shared" si="21"/>
        <v>450</v>
      </c>
    </row>
    <row r="56" spans="1:11" ht="25.5" x14ac:dyDescent="0.2">
      <c r="A56" s="129" t="s">
        <v>153</v>
      </c>
      <c r="B56" s="101" t="s">
        <v>154</v>
      </c>
      <c r="C56" s="98" t="s">
        <v>79</v>
      </c>
      <c r="D56" s="97">
        <v>0.15</v>
      </c>
      <c r="E56" s="107">
        <f t="shared" si="22"/>
        <v>38</v>
      </c>
      <c r="F56" s="96">
        <v>1</v>
      </c>
      <c r="G56" s="158">
        <f t="shared" si="2"/>
        <v>38</v>
      </c>
      <c r="H56" s="159">
        <v>4</v>
      </c>
      <c r="I56" s="158">
        <f t="shared" si="3"/>
        <v>152</v>
      </c>
      <c r="J56" s="160">
        <f>'12 Est Prof Wage Rate'!$G$35</f>
        <v>75</v>
      </c>
      <c r="K56" s="161">
        <f t="shared" si="21"/>
        <v>11400</v>
      </c>
    </row>
    <row r="57" spans="1:11" x14ac:dyDescent="0.2">
      <c r="A57" s="98" t="s">
        <v>155</v>
      </c>
      <c r="B57" s="101" t="s">
        <v>156</v>
      </c>
      <c r="C57" s="98" t="s">
        <v>79</v>
      </c>
      <c r="D57" s="97">
        <v>0.15</v>
      </c>
      <c r="E57" s="107">
        <f t="shared" si="22"/>
        <v>38</v>
      </c>
      <c r="F57" s="96">
        <v>1</v>
      </c>
      <c r="G57" s="158">
        <f t="shared" si="2"/>
        <v>38</v>
      </c>
      <c r="H57" s="159">
        <v>4</v>
      </c>
      <c r="I57" s="158">
        <f t="shared" si="3"/>
        <v>152</v>
      </c>
      <c r="J57" s="160">
        <f>'12 Est Prof Wage Rate'!$G$35</f>
        <v>75</v>
      </c>
      <c r="K57" s="161">
        <f t="shared" si="21"/>
        <v>11400</v>
      </c>
    </row>
    <row r="58" spans="1:11" x14ac:dyDescent="0.2">
      <c r="A58" s="98" t="s">
        <v>157</v>
      </c>
      <c r="B58" s="101" t="s">
        <v>158</v>
      </c>
      <c r="C58" s="98" t="s">
        <v>79</v>
      </c>
      <c r="D58" s="97">
        <v>0.15</v>
      </c>
      <c r="E58" s="107">
        <f t="shared" si="22"/>
        <v>38</v>
      </c>
      <c r="F58" s="96">
        <v>1</v>
      </c>
      <c r="G58" s="158">
        <f t="shared" si="2"/>
        <v>38</v>
      </c>
      <c r="H58" s="159">
        <v>4</v>
      </c>
      <c r="I58" s="158">
        <f t="shared" si="3"/>
        <v>152</v>
      </c>
      <c r="J58" s="160">
        <f>'12 Est Prof Wage Rate'!$G$35</f>
        <v>75</v>
      </c>
      <c r="K58" s="161">
        <f t="shared" si="21"/>
        <v>11400</v>
      </c>
    </row>
    <row r="59" spans="1:11" x14ac:dyDescent="0.2">
      <c r="A59" s="98" t="s">
        <v>159</v>
      </c>
      <c r="B59" s="101" t="s">
        <v>160</v>
      </c>
      <c r="C59" s="98" t="s">
        <v>79</v>
      </c>
      <c r="D59" s="97">
        <v>0.15</v>
      </c>
      <c r="E59" s="158">
        <f t="shared" si="22"/>
        <v>38</v>
      </c>
      <c r="F59" s="98">
        <v>1</v>
      </c>
      <c r="G59" s="158">
        <f t="shared" si="2"/>
        <v>38</v>
      </c>
      <c r="H59" s="98">
        <v>0.25</v>
      </c>
      <c r="I59" s="158">
        <f t="shared" si="3"/>
        <v>10</v>
      </c>
      <c r="J59" s="160">
        <f>'12 Est Prof Wage Rate'!$G$35</f>
        <v>75</v>
      </c>
      <c r="K59" s="161">
        <f t="shared" si="21"/>
        <v>750</v>
      </c>
    </row>
    <row r="60" spans="1:11" x14ac:dyDescent="0.2">
      <c r="A60" s="98" t="s">
        <v>161</v>
      </c>
      <c r="B60" s="101" t="s">
        <v>162</v>
      </c>
      <c r="C60" s="129" t="s">
        <v>79</v>
      </c>
      <c r="D60" s="97">
        <v>0.85</v>
      </c>
      <c r="E60" s="107">
        <f t="shared" si="22"/>
        <v>217</v>
      </c>
      <c r="F60" s="96">
        <v>1</v>
      </c>
      <c r="G60" s="158">
        <f t="shared" si="2"/>
        <v>217</v>
      </c>
      <c r="H60" s="159">
        <v>1</v>
      </c>
      <c r="I60" s="158">
        <f t="shared" si="3"/>
        <v>217</v>
      </c>
      <c r="J60" s="160">
        <f>'12 Est Prof Wage Rate'!$G$35</f>
        <v>75</v>
      </c>
      <c r="K60" s="161">
        <f t="shared" si="21"/>
        <v>16275</v>
      </c>
    </row>
    <row r="61" spans="1:11" x14ac:dyDescent="0.2">
      <c r="A61" s="98" t="s">
        <v>161</v>
      </c>
      <c r="B61" s="101" t="s">
        <v>163</v>
      </c>
      <c r="C61" s="129" t="s">
        <v>79</v>
      </c>
      <c r="D61" s="97">
        <v>0.15</v>
      </c>
      <c r="E61" s="107">
        <f t="shared" si="22"/>
        <v>38</v>
      </c>
      <c r="F61" s="96">
        <v>1</v>
      </c>
      <c r="G61" s="158">
        <f t="shared" si="2"/>
        <v>38</v>
      </c>
      <c r="H61" s="159">
        <v>1</v>
      </c>
      <c r="I61" s="158">
        <f t="shared" si="3"/>
        <v>38</v>
      </c>
      <c r="J61" s="160">
        <f>'12 Est Prof Wage Rate'!$G$35</f>
        <v>75</v>
      </c>
      <c r="K61" s="161">
        <f t="shared" si="21"/>
        <v>2850</v>
      </c>
    </row>
    <row r="62" spans="1:11" x14ac:dyDescent="0.2">
      <c r="A62" s="98" t="s">
        <v>164</v>
      </c>
      <c r="B62" s="101" t="s">
        <v>165</v>
      </c>
      <c r="C62" s="129" t="s">
        <v>79</v>
      </c>
      <c r="D62" s="97">
        <v>0.65</v>
      </c>
      <c r="E62" s="107">
        <f t="shared" si="22"/>
        <v>166</v>
      </c>
      <c r="F62" s="96">
        <v>1</v>
      </c>
      <c r="G62" s="158">
        <f t="shared" si="2"/>
        <v>166</v>
      </c>
      <c r="H62" s="159">
        <v>1</v>
      </c>
      <c r="I62" s="158">
        <f t="shared" si="3"/>
        <v>166</v>
      </c>
      <c r="J62" s="160">
        <f>'12 Est Prof Wage Rate'!$G$35</f>
        <v>75</v>
      </c>
      <c r="K62" s="161">
        <f t="shared" si="21"/>
        <v>12450</v>
      </c>
    </row>
    <row r="63" spans="1:11" ht="25.5" x14ac:dyDescent="0.2">
      <c r="A63" s="129" t="s">
        <v>166</v>
      </c>
      <c r="B63" s="101" t="s">
        <v>167</v>
      </c>
      <c r="C63" s="98" t="s">
        <v>79</v>
      </c>
      <c r="D63" s="97">
        <v>1</v>
      </c>
      <c r="E63" s="107">
        <f t="shared" si="22"/>
        <v>255</v>
      </c>
      <c r="F63" s="96">
        <v>3</v>
      </c>
      <c r="G63" s="158">
        <f t="shared" si="2"/>
        <v>765</v>
      </c>
      <c r="H63" s="159">
        <v>8</v>
      </c>
      <c r="I63" s="158">
        <f t="shared" si="3"/>
        <v>6120</v>
      </c>
      <c r="J63" s="160">
        <f>'12 Est Prof Wage Rate'!$G$35</f>
        <v>75</v>
      </c>
      <c r="K63" s="161">
        <f t="shared" si="21"/>
        <v>459000</v>
      </c>
    </row>
    <row r="64" spans="1:11" x14ac:dyDescent="0.2">
      <c r="A64" s="129" t="s">
        <v>168</v>
      </c>
      <c r="B64" s="101" t="s">
        <v>169</v>
      </c>
      <c r="C64" s="98" t="s">
        <v>79</v>
      </c>
      <c r="D64" s="97">
        <v>0.25</v>
      </c>
      <c r="E64" s="107">
        <f t="shared" si="22"/>
        <v>64</v>
      </c>
      <c r="F64" s="96">
        <v>4</v>
      </c>
      <c r="G64" s="158">
        <f t="shared" ref="G64:G65" si="25">E64*F64</f>
        <v>256</v>
      </c>
      <c r="H64" s="159">
        <v>4</v>
      </c>
      <c r="I64" s="158">
        <f t="shared" si="3"/>
        <v>1024</v>
      </c>
      <c r="J64" s="160">
        <f>'12 Est Prof Wage Rate'!$G$35</f>
        <v>75</v>
      </c>
      <c r="K64" s="161">
        <f t="shared" ref="K64:K65" si="26">IF((J64*I64)="","",(J64*I64))</f>
        <v>76800</v>
      </c>
    </row>
    <row r="65" spans="1:11" x14ac:dyDescent="0.2">
      <c r="A65" s="129">
        <v>1780.54</v>
      </c>
      <c r="B65" s="101" t="s">
        <v>170</v>
      </c>
      <c r="C65" s="98" t="s">
        <v>79</v>
      </c>
      <c r="D65" s="97">
        <v>0.01</v>
      </c>
      <c r="E65" s="107">
        <f t="shared" si="22"/>
        <v>3</v>
      </c>
      <c r="F65" s="96">
        <v>1</v>
      </c>
      <c r="G65" s="158">
        <f t="shared" si="25"/>
        <v>3</v>
      </c>
      <c r="H65" s="159">
        <v>20</v>
      </c>
      <c r="I65" s="158">
        <f t="shared" si="3"/>
        <v>60</v>
      </c>
      <c r="J65" s="160">
        <f>'12 Est Prof Wage Rate'!$G$35</f>
        <v>75</v>
      </c>
      <c r="K65" s="161">
        <f t="shared" si="26"/>
        <v>4500</v>
      </c>
    </row>
    <row r="66" spans="1:11" ht="25.5" x14ac:dyDescent="0.2">
      <c r="A66" s="129" t="s">
        <v>171</v>
      </c>
      <c r="B66" s="109" t="s">
        <v>172</v>
      </c>
      <c r="C66" s="98" t="s">
        <v>79</v>
      </c>
      <c r="D66" s="97">
        <v>1</v>
      </c>
      <c r="E66" s="107">
        <f t="shared" si="22"/>
        <v>255</v>
      </c>
      <c r="F66" s="96">
        <v>1</v>
      </c>
      <c r="G66" s="158">
        <f t="shared" ref="G66" si="27">E66*F66</f>
        <v>255</v>
      </c>
      <c r="H66" s="159">
        <v>1</v>
      </c>
      <c r="I66" s="158">
        <f t="shared" si="3"/>
        <v>255</v>
      </c>
      <c r="J66" s="160">
        <f>'12 Est Prof Wage Rate'!$G$35</f>
        <v>75</v>
      </c>
      <c r="K66" s="161">
        <f t="shared" ref="K66" si="28">IF((J66*I66)="","",(J66*I66))</f>
        <v>19125</v>
      </c>
    </row>
    <row r="67" spans="1:11" x14ac:dyDescent="0.2">
      <c r="A67" s="129" t="s">
        <v>173</v>
      </c>
      <c r="B67" s="109" t="s">
        <v>174</v>
      </c>
      <c r="C67" s="98" t="s">
        <v>79</v>
      </c>
      <c r="D67" s="97">
        <v>0.05</v>
      </c>
      <c r="E67" s="107">
        <f t="shared" si="22"/>
        <v>13</v>
      </c>
      <c r="F67" s="96">
        <v>1</v>
      </c>
      <c r="G67" s="158">
        <f t="shared" ref="G67" si="29">E67*F67</f>
        <v>13</v>
      </c>
      <c r="H67" s="159">
        <v>2</v>
      </c>
      <c r="I67" s="158">
        <f t="shared" si="3"/>
        <v>26</v>
      </c>
      <c r="J67" s="160">
        <f>'12 Est Prof Wage Rate'!$G$35</f>
        <v>75</v>
      </c>
      <c r="K67" s="161">
        <f t="shared" ref="K67" si="30">IF((J67*I67)="","",(J67*I67))</f>
        <v>1950</v>
      </c>
    </row>
    <row r="68" spans="1:11" x14ac:dyDescent="0.2">
      <c r="A68" s="129">
        <v>1780.63</v>
      </c>
      <c r="B68" s="101" t="s">
        <v>175</v>
      </c>
      <c r="C68" s="98" t="s">
        <v>79</v>
      </c>
      <c r="D68" s="97">
        <v>0.05</v>
      </c>
      <c r="E68" s="107">
        <f t="shared" si="22"/>
        <v>13</v>
      </c>
      <c r="F68" s="96">
        <v>1</v>
      </c>
      <c r="G68" s="158">
        <f t="shared" ref="G68" si="31">E68*F68</f>
        <v>13</v>
      </c>
      <c r="H68" s="159">
        <v>8</v>
      </c>
      <c r="I68" s="158">
        <f t="shared" si="3"/>
        <v>104</v>
      </c>
      <c r="J68" s="160">
        <f>'12 Est Prof Wage Rate'!$G$35</f>
        <v>75</v>
      </c>
      <c r="K68" s="161">
        <f t="shared" ref="K68" si="32">IF((J68*I68)="","",(J68*I68))</f>
        <v>7800</v>
      </c>
    </row>
    <row r="69" spans="1:11" ht="25.5" x14ac:dyDescent="0.2">
      <c r="A69" s="129"/>
      <c r="B69" s="109" t="s">
        <v>176</v>
      </c>
      <c r="C69" s="98" t="s">
        <v>79</v>
      </c>
      <c r="D69" s="97">
        <v>1</v>
      </c>
      <c r="E69" s="107">
        <f t="shared" si="22"/>
        <v>255</v>
      </c>
      <c r="F69" s="96">
        <v>1</v>
      </c>
      <c r="G69" s="158">
        <f t="shared" ref="G69:G70" si="33">E69*F69</f>
        <v>255</v>
      </c>
      <c r="H69" s="159">
        <v>8</v>
      </c>
      <c r="I69" s="158">
        <f t="shared" si="3"/>
        <v>2040</v>
      </c>
      <c r="J69" s="160">
        <f>'12 Est Prof Wage Rate'!$G$35</f>
        <v>75</v>
      </c>
      <c r="K69" s="161">
        <f t="shared" ref="K69:K70" si="34">IF((J69*I69)="","",(J69*I69))</f>
        <v>153000</v>
      </c>
    </row>
    <row r="70" spans="1:11" ht="25.5" x14ac:dyDescent="0.2">
      <c r="A70" s="129"/>
      <c r="B70" s="109" t="s">
        <v>177</v>
      </c>
      <c r="C70" s="98" t="s">
        <v>79</v>
      </c>
      <c r="D70" s="97">
        <v>1</v>
      </c>
      <c r="E70" s="107">
        <f t="shared" si="22"/>
        <v>255</v>
      </c>
      <c r="F70" s="96">
        <v>1</v>
      </c>
      <c r="G70" s="158">
        <f t="shared" si="33"/>
        <v>255</v>
      </c>
      <c r="H70" s="159">
        <v>16</v>
      </c>
      <c r="I70" s="158">
        <f t="shared" si="3"/>
        <v>4080</v>
      </c>
      <c r="J70" s="160">
        <f>'12 Est Prof Wage Rate'!$G$35</f>
        <v>75</v>
      </c>
      <c r="K70" s="161">
        <f t="shared" si="34"/>
        <v>306000</v>
      </c>
    </row>
    <row r="71" spans="1:11" x14ac:dyDescent="0.2">
      <c r="A71" s="110" t="s">
        <v>178</v>
      </c>
      <c r="B71" s="111"/>
      <c r="C71" s="112"/>
      <c r="D71" s="113"/>
      <c r="E71" s="114"/>
      <c r="F71" s="114"/>
      <c r="G71" s="115"/>
      <c r="H71" s="116"/>
      <c r="I71" s="117"/>
      <c r="J71" s="118"/>
      <c r="K71" s="119"/>
    </row>
    <row r="72" spans="1:11" ht="25.5" x14ac:dyDescent="0.2">
      <c r="A72" s="98">
        <v>1780.57</v>
      </c>
      <c r="B72" s="109" t="s">
        <v>179</v>
      </c>
      <c r="C72" s="98" t="s">
        <v>79</v>
      </c>
      <c r="D72" s="97">
        <v>1</v>
      </c>
      <c r="E72" s="107">
        <f t="shared" si="22"/>
        <v>255</v>
      </c>
      <c r="F72" s="96">
        <v>1</v>
      </c>
      <c r="G72" s="158">
        <f t="shared" ref="G72:G90" si="35">E72*F72</f>
        <v>255</v>
      </c>
      <c r="H72" s="159">
        <v>2</v>
      </c>
      <c r="I72" s="158">
        <f t="shared" si="3"/>
        <v>510</v>
      </c>
      <c r="J72" s="160">
        <f>'12 Est Prof Wage Rate'!$G$35</f>
        <v>75</v>
      </c>
      <c r="K72" s="161">
        <f t="shared" ref="K72:K90" si="36">IF((J72*I72)="","",(J72*I72))</f>
        <v>38250</v>
      </c>
    </row>
    <row r="73" spans="1:11" x14ac:dyDescent="0.2">
      <c r="A73" s="98" t="s">
        <v>180</v>
      </c>
      <c r="B73" s="101" t="s">
        <v>181</v>
      </c>
      <c r="C73" s="98" t="s">
        <v>79</v>
      </c>
      <c r="D73" s="97">
        <v>0.94</v>
      </c>
      <c r="E73" s="107">
        <f t="shared" si="22"/>
        <v>240</v>
      </c>
      <c r="F73" s="96">
        <v>1</v>
      </c>
      <c r="G73" s="158">
        <f t="shared" ref="G73" si="37">E73*F73</f>
        <v>240</v>
      </c>
      <c r="H73" s="159">
        <v>8</v>
      </c>
      <c r="I73" s="158">
        <f t="shared" si="3"/>
        <v>1920</v>
      </c>
      <c r="J73" s="160">
        <f>'12 Est Prof Wage Rate'!$G$35</f>
        <v>75</v>
      </c>
      <c r="K73" s="161">
        <f t="shared" ref="K73" si="38">IF((J73*I73)="","",(J73*I73))</f>
        <v>144000</v>
      </c>
    </row>
    <row r="74" spans="1:11" ht="25.5" x14ac:dyDescent="0.2">
      <c r="A74" s="98" t="s">
        <v>180</v>
      </c>
      <c r="B74" s="109" t="s">
        <v>182</v>
      </c>
      <c r="C74" s="98" t="s">
        <v>79</v>
      </c>
      <c r="D74" s="97">
        <v>0.01</v>
      </c>
      <c r="E74" s="107">
        <f t="shared" si="22"/>
        <v>3</v>
      </c>
      <c r="F74" s="96">
        <v>1</v>
      </c>
      <c r="G74" s="158">
        <f t="shared" ref="G74" si="39">E74*F74</f>
        <v>3</v>
      </c>
      <c r="H74" s="159">
        <v>6</v>
      </c>
      <c r="I74" s="158">
        <f t="shared" si="3"/>
        <v>18</v>
      </c>
      <c r="J74" s="160">
        <f>'12 Est Prof Wage Rate'!$G$35</f>
        <v>75</v>
      </c>
      <c r="K74" s="161">
        <f t="shared" ref="K74" si="40">IF((J74*I74)="","",(J74*I74))</f>
        <v>1350</v>
      </c>
    </row>
    <row r="75" spans="1:11" x14ac:dyDescent="0.2">
      <c r="A75" s="98" t="s">
        <v>183</v>
      </c>
      <c r="B75" s="101" t="s">
        <v>184</v>
      </c>
      <c r="C75" s="129" t="s">
        <v>79</v>
      </c>
      <c r="D75" s="97">
        <v>1</v>
      </c>
      <c r="E75" s="107">
        <f t="shared" si="22"/>
        <v>255</v>
      </c>
      <c r="F75" s="96">
        <v>1</v>
      </c>
      <c r="G75" s="158">
        <f t="shared" ref="G75" si="41">E75*F75</f>
        <v>255</v>
      </c>
      <c r="H75" s="159">
        <v>1</v>
      </c>
      <c r="I75" s="158">
        <f t="shared" si="3"/>
        <v>255</v>
      </c>
      <c r="J75" s="160">
        <f>'12 Est Prof Wage Rate'!$G$35</f>
        <v>75</v>
      </c>
      <c r="K75" s="161">
        <f t="shared" ref="K75" si="42">IF((J75*I75)="","",(J75*I75))</f>
        <v>19125</v>
      </c>
    </row>
    <row r="76" spans="1:11" x14ac:dyDescent="0.2">
      <c r="A76" s="98" t="s">
        <v>183</v>
      </c>
      <c r="B76" s="101" t="s">
        <v>185</v>
      </c>
      <c r="C76" s="129" t="s">
        <v>79</v>
      </c>
      <c r="D76" s="97">
        <v>0.96</v>
      </c>
      <c r="E76" s="107">
        <f t="shared" si="22"/>
        <v>245</v>
      </c>
      <c r="F76" s="96">
        <v>1</v>
      </c>
      <c r="G76" s="158">
        <f t="shared" si="35"/>
        <v>245</v>
      </c>
      <c r="H76" s="159">
        <v>8</v>
      </c>
      <c r="I76" s="158">
        <f t="shared" si="3"/>
        <v>1960</v>
      </c>
      <c r="J76" s="160">
        <f>'12 Est Prof Wage Rate'!$G$35</f>
        <v>75</v>
      </c>
      <c r="K76" s="161">
        <f t="shared" si="36"/>
        <v>147000</v>
      </c>
    </row>
    <row r="77" spans="1:11" ht="25.5" x14ac:dyDescent="0.2">
      <c r="A77" s="188">
        <v>1780.7</v>
      </c>
      <c r="B77" s="109" t="s">
        <v>186</v>
      </c>
      <c r="C77" s="98" t="s">
        <v>79</v>
      </c>
      <c r="D77" s="97">
        <v>0.75</v>
      </c>
      <c r="E77" s="107">
        <f t="shared" si="22"/>
        <v>191</v>
      </c>
      <c r="F77" s="96">
        <v>1</v>
      </c>
      <c r="G77" s="158">
        <f t="shared" si="35"/>
        <v>191</v>
      </c>
      <c r="H77" s="159">
        <v>10</v>
      </c>
      <c r="I77" s="158">
        <f t="shared" si="3"/>
        <v>1910</v>
      </c>
      <c r="J77" s="160">
        <f>'12 Est Prof Wage Rate'!$G$35</f>
        <v>75</v>
      </c>
      <c r="K77" s="161">
        <f t="shared" si="36"/>
        <v>143250</v>
      </c>
    </row>
    <row r="78" spans="1:11" ht="25.5" x14ac:dyDescent="0.2">
      <c r="A78" s="188">
        <v>1780.7</v>
      </c>
      <c r="B78" s="109" t="s">
        <v>187</v>
      </c>
      <c r="C78" s="98" t="s">
        <v>79</v>
      </c>
      <c r="D78" s="97">
        <v>0.01</v>
      </c>
      <c r="E78" s="107">
        <f t="shared" si="22"/>
        <v>3</v>
      </c>
      <c r="F78" s="96">
        <v>1</v>
      </c>
      <c r="G78" s="158">
        <f t="shared" si="35"/>
        <v>3</v>
      </c>
      <c r="H78" s="159">
        <v>10</v>
      </c>
      <c r="I78" s="158">
        <f t="shared" ref="I78:I95" si="43">ROUND((G78*H78),0)</f>
        <v>30</v>
      </c>
      <c r="J78" s="160">
        <f>'12 Est Prof Wage Rate'!$G$35</f>
        <v>75</v>
      </c>
      <c r="K78" s="161">
        <f t="shared" ref="K78" si="44">IF((J78*I78)="","",(J78*I78))</f>
        <v>2250</v>
      </c>
    </row>
    <row r="79" spans="1:11" ht="25.5" x14ac:dyDescent="0.2">
      <c r="A79" s="188">
        <v>1780.7</v>
      </c>
      <c r="B79" s="109" t="s">
        <v>188</v>
      </c>
      <c r="C79" s="98" t="s">
        <v>79</v>
      </c>
      <c r="D79" s="97">
        <v>0.01</v>
      </c>
      <c r="E79" s="107">
        <f t="shared" si="22"/>
        <v>3</v>
      </c>
      <c r="F79" s="96">
        <v>1</v>
      </c>
      <c r="G79" s="158">
        <f t="shared" si="35"/>
        <v>3</v>
      </c>
      <c r="H79" s="159">
        <v>10</v>
      </c>
      <c r="I79" s="158">
        <f t="shared" si="43"/>
        <v>30</v>
      </c>
      <c r="J79" s="160">
        <f>'12 Est Prof Wage Rate'!$G$35</f>
        <v>75</v>
      </c>
      <c r="K79" s="161">
        <f t="shared" ref="K79:K81" si="45">IF((J79*I79)="","",(J79*I79))</f>
        <v>2250</v>
      </c>
    </row>
    <row r="80" spans="1:11" ht="25.5" x14ac:dyDescent="0.2">
      <c r="A80" s="188">
        <v>1780.7</v>
      </c>
      <c r="B80" s="109" t="s">
        <v>189</v>
      </c>
      <c r="C80" s="98" t="s">
        <v>79</v>
      </c>
      <c r="D80" s="97">
        <v>0.22</v>
      </c>
      <c r="E80" s="107">
        <f t="shared" si="22"/>
        <v>56</v>
      </c>
      <c r="F80" s="96">
        <v>1</v>
      </c>
      <c r="G80" s="158">
        <f t="shared" si="35"/>
        <v>56</v>
      </c>
      <c r="H80" s="159">
        <v>8</v>
      </c>
      <c r="I80" s="158">
        <f t="shared" si="43"/>
        <v>448</v>
      </c>
      <c r="J80" s="160">
        <f>'12 Est Prof Wage Rate'!$G$35</f>
        <v>75</v>
      </c>
      <c r="K80" s="161">
        <f t="shared" si="45"/>
        <v>33600</v>
      </c>
    </row>
    <row r="81" spans="1:11" ht="25.5" x14ac:dyDescent="0.2">
      <c r="A81" s="188">
        <v>1780.7</v>
      </c>
      <c r="B81" s="109" t="s">
        <v>190</v>
      </c>
      <c r="C81" s="98" t="s">
        <v>79</v>
      </c>
      <c r="D81" s="97">
        <v>0.01</v>
      </c>
      <c r="E81" s="107">
        <f t="shared" si="22"/>
        <v>3</v>
      </c>
      <c r="F81" s="96">
        <v>1</v>
      </c>
      <c r="G81" s="158">
        <f t="shared" si="35"/>
        <v>3</v>
      </c>
      <c r="H81" s="159">
        <v>4</v>
      </c>
      <c r="I81" s="158">
        <f t="shared" si="43"/>
        <v>12</v>
      </c>
      <c r="J81" s="160">
        <f>'12 Est Prof Wage Rate'!$G$35</f>
        <v>75</v>
      </c>
      <c r="K81" s="161">
        <f t="shared" si="45"/>
        <v>900</v>
      </c>
    </row>
    <row r="82" spans="1:11" x14ac:dyDescent="0.2">
      <c r="A82" s="98">
        <v>1780.74</v>
      </c>
      <c r="B82" s="101" t="s">
        <v>191</v>
      </c>
      <c r="C82" s="98" t="s">
        <v>79</v>
      </c>
      <c r="D82" s="97">
        <v>0.05</v>
      </c>
      <c r="E82" s="107">
        <f t="shared" si="22"/>
        <v>13</v>
      </c>
      <c r="F82" s="96">
        <v>1</v>
      </c>
      <c r="G82" s="158">
        <f t="shared" si="35"/>
        <v>13</v>
      </c>
      <c r="H82" s="159">
        <v>2</v>
      </c>
      <c r="I82" s="158">
        <f t="shared" si="43"/>
        <v>26</v>
      </c>
      <c r="J82" s="160">
        <f>'12 Est Prof Wage Rate'!$G$35</f>
        <v>75</v>
      </c>
      <c r="K82" s="161">
        <f t="shared" si="36"/>
        <v>1950</v>
      </c>
    </row>
    <row r="83" spans="1:11" x14ac:dyDescent="0.2">
      <c r="A83" s="98" t="s">
        <v>192</v>
      </c>
      <c r="B83" s="101" t="s">
        <v>193</v>
      </c>
      <c r="C83" s="98" t="s">
        <v>79</v>
      </c>
      <c r="D83" s="97">
        <v>1</v>
      </c>
      <c r="E83" s="107">
        <f t="shared" si="22"/>
        <v>255</v>
      </c>
      <c r="F83" s="96">
        <v>1</v>
      </c>
      <c r="G83" s="158">
        <f t="shared" si="35"/>
        <v>255</v>
      </c>
      <c r="H83" s="159">
        <v>4</v>
      </c>
      <c r="I83" s="158">
        <f t="shared" si="43"/>
        <v>1020</v>
      </c>
      <c r="J83" s="160">
        <f>'12 Est Prof Wage Rate'!$G$35</f>
        <v>75</v>
      </c>
      <c r="K83" s="161">
        <f t="shared" si="36"/>
        <v>76500</v>
      </c>
    </row>
    <row r="84" spans="1:11" x14ac:dyDescent="0.2">
      <c r="A84" s="98" t="s">
        <v>194</v>
      </c>
      <c r="B84" s="101" t="s">
        <v>195</v>
      </c>
      <c r="C84" s="98" t="s">
        <v>79</v>
      </c>
      <c r="D84" s="97">
        <v>1</v>
      </c>
      <c r="E84" s="107">
        <f t="shared" si="22"/>
        <v>255</v>
      </c>
      <c r="F84" s="96">
        <v>12</v>
      </c>
      <c r="G84" s="158">
        <f t="shared" si="35"/>
        <v>3060</v>
      </c>
      <c r="H84" s="159">
        <v>2</v>
      </c>
      <c r="I84" s="158">
        <f t="shared" si="43"/>
        <v>6120</v>
      </c>
      <c r="J84" s="160">
        <f>'12 Est Prof Wage Rate'!$G$35</f>
        <v>75</v>
      </c>
      <c r="K84" s="161">
        <f t="shared" si="36"/>
        <v>459000</v>
      </c>
    </row>
    <row r="85" spans="1:11" x14ac:dyDescent="0.2">
      <c r="A85" s="98" t="s">
        <v>196</v>
      </c>
      <c r="B85" s="101" t="s">
        <v>197</v>
      </c>
      <c r="C85" s="98" t="s">
        <v>79</v>
      </c>
      <c r="D85" s="97">
        <v>1</v>
      </c>
      <c r="E85" s="107">
        <f t="shared" si="22"/>
        <v>255</v>
      </c>
      <c r="F85" s="96">
        <v>1</v>
      </c>
      <c r="G85" s="158">
        <f t="shared" si="35"/>
        <v>255</v>
      </c>
      <c r="H85" s="159">
        <v>1</v>
      </c>
      <c r="I85" s="158">
        <f t="shared" si="43"/>
        <v>255</v>
      </c>
      <c r="J85" s="160">
        <f>'12 Est Prof Wage Rate'!$G$35</f>
        <v>75</v>
      </c>
      <c r="K85" s="161">
        <f t="shared" si="36"/>
        <v>19125</v>
      </c>
    </row>
    <row r="86" spans="1:11" x14ac:dyDescent="0.2">
      <c r="A86" s="98" t="s">
        <v>198</v>
      </c>
      <c r="B86" s="101" t="s">
        <v>199</v>
      </c>
      <c r="C86" s="129" t="s">
        <v>79</v>
      </c>
      <c r="D86" s="97">
        <v>1</v>
      </c>
      <c r="E86" s="107">
        <f t="shared" si="22"/>
        <v>255</v>
      </c>
      <c r="F86" s="96">
        <v>12</v>
      </c>
      <c r="G86" s="158">
        <f t="shared" si="35"/>
        <v>3060</v>
      </c>
      <c r="H86" s="159">
        <v>0.5</v>
      </c>
      <c r="I86" s="158">
        <f t="shared" si="43"/>
        <v>1530</v>
      </c>
      <c r="J86" s="160">
        <f>'12 Est Prof Wage Rate'!$G$35</f>
        <v>75</v>
      </c>
      <c r="K86" s="161">
        <f t="shared" si="36"/>
        <v>114750</v>
      </c>
    </row>
    <row r="87" spans="1:11" x14ac:dyDescent="0.2">
      <c r="A87" s="98">
        <v>1780.83</v>
      </c>
      <c r="B87" s="101" t="s">
        <v>200</v>
      </c>
      <c r="C87" s="98" t="s">
        <v>79</v>
      </c>
      <c r="D87" s="97">
        <v>0.85</v>
      </c>
      <c r="E87" s="107">
        <f t="shared" si="22"/>
        <v>217</v>
      </c>
      <c r="F87" s="96">
        <v>1</v>
      </c>
      <c r="G87" s="158">
        <f t="shared" si="35"/>
        <v>217</v>
      </c>
      <c r="H87" s="159">
        <v>8</v>
      </c>
      <c r="I87" s="158">
        <f t="shared" si="43"/>
        <v>1736</v>
      </c>
      <c r="J87" s="160">
        <f>'12 Est Prof Wage Rate'!$G$35</f>
        <v>75</v>
      </c>
      <c r="K87" s="161">
        <f t="shared" si="36"/>
        <v>130200</v>
      </c>
    </row>
    <row r="88" spans="1:11" ht="25.5" x14ac:dyDescent="0.2">
      <c r="A88" s="129" t="s">
        <v>201</v>
      </c>
      <c r="B88" s="109" t="s">
        <v>202</v>
      </c>
      <c r="C88" s="98" t="s">
        <v>79</v>
      </c>
      <c r="D88" s="97">
        <v>0.15</v>
      </c>
      <c r="E88" s="107">
        <f t="shared" si="22"/>
        <v>38</v>
      </c>
      <c r="F88" s="96">
        <v>1</v>
      </c>
      <c r="G88" s="158">
        <f t="shared" si="35"/>
        <v>38</v>
      </c>
      <c r="H88" s="159">
        <v>2</v>
      </c>
      <c r="I88" s="158">
        <f t="shared" si="43"/>
        <v>76</v>
      </c>
      <c r="J88" s="160">
        <f>'12 Est Prof Wage Rate'!$G$35</f>
        <v>75</v>
      </c>
      <c r="K88" s="161">
        <f t="shared" si="36"/>
        <v>5700</v>
      </c>
    </row>
    <row r="89" spans="1:11" ht="25.5" x14ac:dyDescent="0.2">
      <c r="A89" s="129"/>
      <c r="B89" s="109" t="s">
        <v>203</v>
      </c>
      <c r="C89" s="98" t="s">
        <v>79</v>
      </c>
      <c r="D89" s="97">
        <v>1</v>
      </c>
      <c r="E89" s="107">
        <f t="shared" si="22"/>
        <v>255</v>
      </c>
      <c r="F89" s="96">
        <v>1</v>
      </c>
      <c r="G89" s="158">
        <f t="shared" si="35"/>
        <v>255</v>
      </c>
      <c r="H89" s="159">
        <v>1</v>
      </c>
      <c r="I89" s="158">
        <f t="shared" si="43"/>
        <v>255</v>
      </c>
      <c r="J89" s="160">
        <f>'12 Est Prof Wage Rate'!$G$35</f>
        <v>75</v>
      </c>
      <c r="K89" s="161">
        <f t="shared" ref="K89" si="46">IF((J89*I89)="","",(J89*I89))</f>
        <v>19125</v>
      </c>
    </row>
    <row r="90" spans="1:11" x14ac:dyDescent="0.2">
      <c r="A90" s="98"/>
      <c r="B90" s="101" t="s">
        <v>204</v>
      </c>
      <c r="C90" s="129" t="s">
        <v>79</v>
      </c>
      <c r="D90" s="97">
        <v>0.5</v>
      </c>
      <c r="E90" s="107">
        <f t="shared" si="22"/>
        <v>128</v>
      </c>
      <c r="F90" s="96">
        <v>1</v>
      </c>
      <c r="G90" s="158">
        <f t="shared" si="35"/>
        <v>128</v>
      </c>
      <c r="H90" s="159">
        <v>3</v>
      </c>
      <c r="I90" s="158">
        <f t="shared" si="43"/>
        <v>384</v>
      </c>
      <c r="J90" s="160">
        <f>'12 Est Prof Wage Rate'!$G$35</f>
        <v>75</v>
      </c>
      <c r="K90" s="161">
        <f t="shared" si="36"/>
        <v>28800</v>
      </c>
    </row>
    <row r="91" spans="1:11" ht="25.5" x14ac:dyDescent="0.2">
      <c r="A91" s="98"/>
      <c r="B91" s="109" t="s">
        <v>205</v>
      </c>
      <c r="C91" s="129" t="s">
        <v>79</v>
      </c>
      <c r="D91" s="97">
        <v>1</v>
      </c>
      <c r="E91" s="107">
        <f t="shared" si="22"/>
        <v>255</v>
      </c>
      <c r="F91" s="96">
        <v>1</v>
      </c>
      <c r="G91" s="158">
        <f t="shared" ref="G91:G93" si="47">E91*F91</f>
        <v>255</v>
      </c>
      <c r="H91" s="159">
        <v>0.5</v>
      </c>
      <c r="I91" s="158">
        <f t="shared" si="43"/>
        <v>128</v>
      </c>
      <c r="J91" s="160">
        <f>'12 Est Prof Wage Rate'!$G$35</f>
        <v>75</v>
      </c>
      <c r="K91" s="161">
        <f t="shared" ref="K91:K93" si="48">IF((J91*I91)="","",(J91*I91))</f>
        <v>9600</v>
      </c>
    </row>
    <row r="92" spans="1:11" x14ac:dyDescent="0.2">
      <c r="A92" s="98"/>
      <c r="B92" s="101" t="s">
        <v>206</v>
      </c>
      <c r="C92" s="129" t="s">
        <v>79</v>
      </c>
      <c r="D92" s="97">
        <v>1</v>
      </c>
      <c r="E92" s="107">
        <f t="shared" si="22"/>
        <v>255</v>
      </c>
      <c r="F92" s="96">
        <v>1</v>
      </c>
      <c r="G92" s="158">
        <f t="shared" si="47"/>
        <v>255</v>
      </c>
      <c r="H92" s="159">
        <v>0.5</v>
      </c>
      <c r="I92" s="158">
        <f t="shared" si="43"/>
        <v>128</v>
      </c>
      <c r="J92" s="160">
        <f>'12 Est Prof Wage Rate'!$G$35</f>
        <v>75</v>
      </c>
      <c r="K92" s="161">
        <f t="shared" si="48"/>
        <v>9600</v>
      </c>
    </row>
    <row r="93" spans="1:11" x14ac:dyDescent="0.2">
      <c r="A93" s="98"/>
      <c r="B93" s="101" t="s">
        <v>207</v>
      </c>
      <c r="C93" s="98" t="s">
        <v>79</v>
      </c>
      <c r="D93" s="97">
        <v>1</v>
      </c>
      <c r="E93" s="107">
        <f t="shared" si="22"/>
        <v>255</v>
      </c>
      <c r="F93" s="96">
        <v>1</v>
      </c>
      <c r="G93" s="158">
        <f t="shared" si="47"/>
        <v>255</v>
      </c>
      <c r="H93" s="159">
        <v>4</v>
      </c>
      <c r="I93" s="158">
        <f t="shared" si="43"/>
        <v>1020</v>
      </c>
      <c r="J93" s="160">
        <f>'12 Est Prof Wage Rate'!$G$35</f>
        <v>75</v>
      </c>
      <c r="K93" s="161">
        <f t="shared" si="48"/>
        <v>76500</v>
      </c>
    </row>
    <row r="94" spans="1:11" x14ac:dyDescent="0.2">
      <c r="A94" s="110" t="s">
        <v>208</v>
      </c>
      <c r="B94" s="111"/>
      <c r="C94" s="112"/>
      <c r="D94" s="113"/>
      <c r="E94" s="114"/>
      <c r="F94" s="114"/>
      <c r="G94" s="115"/>
      <c r="H94" s="116"/>
      <c r="I94" s="117"/>
      <c r="J94" s="118"/>
      <c r="K94" s="119"/>
    </row>
    <row r="95" spans="1:11" x14ac:dyDescent="0.2">
      <c r="A95" s="98" t="s">
        <v>209</v>
      </c>
      <c r="B95" s="101" t="s">
        <v>210</v>
      </c>
      <c r="C95" s="98" t="s">
        <v>79</v>
      </c>
      <c r="D95" s="97">
        <v>1</v>
      </c>
      <c r="E95" s="107">
        <f t="shared" si="22"/>
        <v>255</v>
      </c>
      <c r="F95" s="96">
        <v>1</v>
      </c>
      <c r="G95" s="158">
        <f t="shared" ref="G95" si="49">E95*F95</f>
        <v>255</v>
      </c>
      <c r="H95" s="159">
        <v>1</v>
      </c>
      <c r="I95" s="158">
        <f t="shared" si="43"/>
        <v>255</v>
      </c>
      <c r="J95" s="160">
        <f>'12 Est Prof Wage Rate'!$G$35</f>
        <v>75</v>
      </c>
      <c r="K95" s="161">
        <f t="shared" ref="K95" si="50">IF((J95*I95)="","",(J95*I95))</f>
        <v>19125</v>
      </c>
    </row>
  </sheetData>
  <phoneticPr fontId="13" type="noConversion"/>
  <printOptions horizontalCentered="1"/>
  <pageMargins left="0.25" right="0.25" top="0.25" bottom="0.25" header="0.5" footer="0.5"/>
  <pageSetup scale="80" fitToHeight="20" orientation="landscape" horizontalDpi="4294967292" verticalDpi="300" r:id="rId1"/>
  <headerFooter alignWithMargins="0"/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C3E6BB-703B-4958-B7F2-9D77D494CF08}">
  <sheetPr>
    <tabColor theme="8" tint="0.79998168889431442"/>
    <pageSetUpPr fitToPage="1"/>
  </sheetPr>
  <dimension ref="A1:L48"/>
  <sheetViews>
    <sheetView workbookViewId="0">
      <pane ySplit="22" topLeftCell="A23" activePane="bottomLeft" state="frozen"/>
      <selection pane="bottomLeft" activeCell="K31" sqref="K31"/>
    </sheetView>
  </sheetViews>
  <sheetFormatPr defaultRowHeight="12.75" x14ac:dyDescent="0.2"/>
  <cols>
    <col min="1" max="1" width="30.5703125" style="30" customWidth="1"/>
    <col min="2" max="3" width="8.5703125" style="29" customWidth="1"/>
    <col min="4" max="4" width="10.5703125" style="29" customWidth="1"/>
    <col min="5" max="5" width="9.5703125" style="36" customWidth="1"/>
    <col min="6" max="6" width="9" style="36" bestFit="1" customWidth="1"/>
    <col min="7" max="7" width="8.7109375" style="36"/>
    <col min="8" max="8" width="8.7109375" style="92"/>
    <col min="9" max="9" width="12.5703125" style="85" customWidth="1"/>
    <col min="10" max="10" width="9.7109375" style="84" customWidth="1"/>
    <col min="11" max="11" width="16.28515625" style="94" customWidth="1"/>
  </cols>
  <sheetData>
    <row r="1" spans="1:12" x14ac:dyDescent="0.2">
      <c r="A1" s="2" t="str">
        <f>'12 BH Collection WWLG'!A1</f>
        <v>RURAL UTILITIES SERVICE</v>
      </c>
      <c r="B1" s="35"/>
      <c r="C1" s="35"/>
      <c r="D1" s="35"/>
      <c r="E1" s="46"/>
      <c r="F1" s="46"/>
      <c r="G1" s="46"/>
      <c r="H1" s="88"/>
      <c r="I1" s="46"/>
      <c r="J1" s="46"/>
      <c r="K1" s="46"/>
    </row>
    <row r="2" spans="1:12" x14ac:dyDescent="0.2">
      <c r="A2" s="2" t="str">
        <f>'12 BH Collection WWLG'!A2</f>
        <v>WATER AND WASTE LOAN AND GRANT PROGRAM</v>
      </c>
      <c r="B2" s="35"/>
      <c r="C2" s="35"/>
      <c r="D2" s="35"/>
      <c r="E2" s="46"/>
      <c r="F2" s="46"/>
      <c r="G2" s="46"/>
      <c r="H2" s="88"/>
      <c r="I2" s="46"/>
      <c r="J2" s="46"/>
      <c r="K2" s="46"/>
    </row>
    <row r="3" spans="1:12" x14ac:dyDescent="0.2">
      <c r="A3" s="2" t="str">
        <f>'12 BH Collection Tribal Lands'!A3</f>
        <v>ALLEVIATE HEALTH RISKS ON TRIBAL LANDS</v>
      </c>
      <c r="B3" s="35"/>
      <c r="C3" s="35"/>
      <c r="D3" s="35"/>
      <c r="E3" s="46"/>
      <c r="F3" s="46"/>
      <c r="G3" s="46"/>
      <c r="H3" s="88"/>
      <c r="I3" s="46"/>
      <c r="J3" s="46"/>
      <c r="K3" s="46"/>
    </row>
    <row r="4" spans="1:12" x14ac:dyDescent="0.2">
      <c r="A4" s="2" t="str">
        <f>'12 BH Collection WWLG'!A3</f>
        <v>INFORMATION COLLECTION BURDEN HOURS</v>
      </c>
      <c r="B4" s="35"/>
      <c r="C4" s="35"/>
      <c r="D4" s="35"/>
      <c r="E4" s="46"/>
      <c r="F4" s="46"/>
      <c r="G4" s="46"/>
      <c r="H4" s="88"/>
      <c r="I4" s="46"/>
      <c r="J4" s="46"/>
      <c r="K4" s="46"/>
    </row>
    <row r="5" spans="1:12" x14ac:dyDescent="0.2">
      <c r="A5" s="2" t="str">
        <f>'12 BH Collection WWLG'!A4</f>
        <v>OMB # 0572 - 0121</v>
      </c>
      <c r="B5" s="35"/>
      <c r="C5" s="35"/>
      <c r="D5" s="35"/>
      <c r="E5" s="46"/>
      <c r="F5" s="46"/>
      <c r="G5" s="46"/>
      <c r="H5" s="88"/>
      <c r="I5" s="46"/>
      <c r="J5" s="46"/>
      <c r="K5" s="46"/>
    </row>
    <row r="6" spans="1:12" x14ac:dyDescent="0.2">
      <c r="A6" s="4">
        <f>'12 BH Collection WWLG'!A5</f>
        <v>45614</v>
      </c>
      <c r="B6" s="35"/>
      <c r="C6" s="35"/>
      <c r="D6" s="35"/>
      <c r="E6" s="46"/>
      <c r="F6" s="46"/>
      <c r="G6" s="46"/>
      <c r="H6" s="88"/>
      <c r="I6" s="46"/>
      <c r="J6" s="46"/>
      <c r="K6" s="46"/>
    </row>
    <row r="7" spans="1:12" x14ac:dyDescent="0.2">
      <c r="A7" s="33"/>
      <c r="B7" s="32"/>
      <c r="C7" s="32"/>
      <c r="D7" s="32"/>
      <c r="E7" s="47"/>
      <c r="F7" s="47"/>
      <c r="G7" s="47"/>
      <c r="H7" s="89"/>
      <c r="I7" s="47"/>
      <c r="J7" s="32"/>
      <c r="K7" s="93"/>
    </row>
    <row r="8" spans="1:12" ht="15" x14ac:dyDescent="0.25">
      <c r="A8" s="177" t="s">
        <v>307</v>
      </c>
      <c r="B8" s="178"/>
      <c r="C8" s="179"/>
      <c r="D8" s="180"/>
      <c r="E8" s="181"/>
      <c r="F8" s="181"/>
      <c r="G8" s="181"/>
      <c r="H8" s="182"/>
      <c r="I8" s="181"/>
      <c r="J8" s="180"/>
      <c r="K8" s="183"/>
      <c r="L8" s="184"/>
    </row>
    <row r="9" spans="1:12" ht="15" x14ac:dyDescent="0.25">
      <c r="A9" s="177" t="s">
        <v>308</v>
      </c>
      <c r="B9" s="179" t="s">
        <v>309</v>
      </c>
      <c r="C9" s="179"/>
      <c r="D9" s="180"/>
      <c r="E9" s="181"/>
      <c r="F9" s="181"/>
      <c r="G9" s="181"/>
      <c r="H9" s="182"/>
      <c r="I9" s="181"/>
      <c r="J9" s="180"/>
      <c r="K9" s="183"/>
      <c r="L9" s="184"/>
    </row>
    <row r="10" spans="1:12" ht="15" x14ac:dyDescent="0.25">
      <c r="A10" s="177" t="s">
        <v>310</v>
      </c>
      <c r="B10" s="178"/>
      <c r="C10" s="179"/>
      <c r="D10" s="180"/>
      <c r="E10" s="181"/>
      <c r="F10" s="181"/>
      <c r="G10" s="181"/>
      <c r="H10" s="182"/>
      <c r="I10" s="181"/>
      <c r="J10" s="180"/>
      <c r="K10" s="183"/>
      <c r="L10" s="184"/>
    </row>
    <row r="11" spans="1:12" ht="15" x14ac:dyDescent="0.25">
      <c r="A11" s="177" t="s">
        <v>311</v>
      </c>
      <c r="B11" s="178"/>
      <c r="C11" s="179"/>
      <c r="D11" s="180"/>
      <c r="E11" s="181"/>
      <c r="F11" s="181"/>
      <c r="G11" s="181"/>
      <c r="H11" s="182"/>
      <c r="I11" s="181"/>
      <c r="J11" s="180"/>
      <c r="K11" s="183"/>
      <c r="L11" s="184"/>
    </row>
    <row r="12" spans="1:12" ht="15" x14ac:dyDescent="0.25">
      <c r="A12" s="177"/>
      <c r="B12" s="178"/>
      <c r="C12" s="179"/>
      <c r="D12" s="180"/>
      <c r="E12" s="181"/>
      <c r="F12" s="181"/>
      <c r="G12" s="181"/>
      <c r="H12" s="182"/>
      <c r="I12" s="181"/>
      <c r="J12" s="180"/>
      <c r="K12" s="183"/>
      <c r="L12" s="184"/>
    </row>
    <row r="13" spans="1:12" ht="15" x14ac:dyDescent="0.25">
      <c r="A13" s="177" t="s">
        <v>312</v>
      </c>
      <c r="B13" s="178"/>
      <c r="C13" s="179"/>
      <c r="D13" s="180"/>
      <c r="E13" s="181"/>
      <c r="F13" s="181"/>
      <c r="G13" s="181"/>
      <c r="H13" s="182"/>
      <c r="I13" s="181"/>
      <c r="J13" s="180"/>
      <c r="K13" s="183"/>
      <c r="L13" s="184"/>
    </row>
    <row r="14" spans="1:12" ht="15" x14ac:dyDescent="0.25">
      <c r="A14" s="177" t="s">
        <v>340</v>
      </c>
      <c r="B14" s="178"/>
      <c r="C14" s="179"/>
      <c r="D14" s="180"/>
      <c r="E14" s="181"/>
      <c r="F14" s="181"/>
      <c r="G14" s="181"/>
      <c r="H14" s="182"/>
      <c r="I14" s="181"/>
      <c r="J14" s="180"/>
      <c r="K14" s="183"/>
      <c r="L14" s="184"/>
    </row>
    <row r="15" spans="1:12" ht="15" x14ac:dyDescent="0.25">
      <c r="A15" s="177"/>
      <c r="B15" s="178"/>
      <c r="C15" s="179"/>
      <c r="D15" s="180"/>
      <c r="E15" s="181"/>
      <c r="F15" s="181"/>
      <c r="G15" s="181"/>
      <c r="H15" s="182"/>
      <c r="I15" s="181"/>
      <c r="J15" s="180"/>
      <c r="K15" s="183"/>
      <c r="L15" s="184"/>
    </row>
    <row r="16" spans="1:12" ht="15" x14ac:dyDescent="0.25">
      <c r="A16" s="177" t="s">
        <v>313</v>
      </c>
      <c r="B16" s="178"/>
      <c r="C16" s="179"/>
      <c r="D16" s="180"/>
      <c r="E16" s="181"/>
      <c r="F16" s="181"/>
      <c r="G16" s="181"/>
      <c r="H16" s="182"/>
      <c r="I16" s="181"/>
      <c r="J16" s="180"/>
      <c r="K16" s="183"/>
      <c r="L16" s="184"/>
    </row>
    <row r="17" spans="1:12" ht="15" x14ac:dyDescent="0.25">
      <c r="A17" s="177" t="s">
        <v>314</v>
      </c>
      <c r="B17" s="178"/>
      <c r="C17" s="179"/>
      <c r="D17" s="180"/>
      <c r="E17" s="181"/>
      <c r="F17" s="181"/>
      <c r="G17" s="181"/>
      <c r="H17" s="182"/>
      <c r="I17" s="181"/>
      <c r="J17" s="180"/>
      <c r="K17" s="183"/>
      <c r="L17" s="184"/>
    </row>
    <row r="18" spans="1:12" ht="15" x14ac:dyDescent="0.25">
      <c r="A18" s="177"/>
      <c r="B18" s="178"/>
      <c r="C18" s="179"/>
      <c r="D18" s="180"/>
      <c r="E18" s="181"/>
      <c r="F18" s="181"/>
      <c r="G18" s="181"/>
      <c r="H18" s="182"/>
      <c r="I18" s="181"/>
      <c r="J18" s="180"/>
      <c r="K18" s="183"/>
      <c r="L18" s="184"/>
    </row>
    <row r="19" spans="1:12" ht="15" x14ac:dyDescent="0.25">
      <c r="A19" s="177" t="s">
        <v>315</v>
      </c>
      <c r="B19" s="178" t="s">
        <v>316</v>
      </c>
      <c r="C19" s="178"/>
      <c r="D19" s="180"/>
      <c r="E19" s="181"/>
      <c r="F19" s="185"/>
      <c r="G19" s="185"/>
      <c r="H19" s="186"/>
      <c r="I19" s="185"/>
      <c r="J19" s="180"/>
      <c r="K19" s="185">
        <v>0.36249999999999999</v>
      </c>
      <c r="L19" s="184"/>
    </row>
    <row r="20" spans="1:12" x14ac:dyDescent="0.2">
      <c r="A20" s="31"/>
      <c r="B20" s="25"/>
      <c r="C20" s="32"/>
      <c r="D20" s="32"/>
      <c r="E20" s="47"/>
      <c r="F20" s="83"/>
      <c r="G20" s="47"/>
      <c r="H20" s="89"/>
      <c r="I20" s="47"/>
      <c r="J20" s="32"/>
      <c r="K20" s="93"/>
    </row>
    <row r="21" spans="1:12" x14ac:dyDescent="0.2">
      <c r="A21" s="28" t="s">
        <v>317</v>
      </c>
      <c r="B21" s="34"/>
      <c r="C21" s="34"/>
      <c r="D21" s="34"/>
      <c r="E21" s="37"/>
      <c r="F21" s="38"/>
      <c r="G21" s="48" t="s">
        <v>318</v>
      </c>
      <c r="H21" s="236">
        <f>H23+H31+H38</f>
        <v>686</v>
      </c>
      <c r="I21" s="237">
        <f>I23+I31+I38</f>
        <v>45728.112331730772</v>
      </c>
      <c r="J21" s="34"/>
      <c r="K21" s="230">
        <f>K23+K31+K38</f>
        <v>503009</v>
      </c>
    </row>
    <row r="22" spans="1:12" ht="51" x14ac:dyDescent="0.2">
      <c r="A22" s="165" t="s">
        <v>319</v>
      </c>
      <c r="B22" s="165" t="s">
        <v>320</v>
      </c>
      <c r="C22" s="165" t="s">
        <v>321</v>
      </c>
      <c r="D22" s="166" t="s">
        <v>322</v>
      </c>
      <c r="E22" s="86" t="s">
        <v>323</v>
      </c>
      <c r="F22" s="86" t="s">
        <v>324</v>
      </c>
      <c r="G22" s="86" t="s">
        <v>325</v>
      </c>
      <c r="H22" s="90" t="s">
        <v>326</v>
      </c>
      <c r="I22" s="86" t="s">
        <v>327</v>
      </c>
      <c r="J22" s="87" t="s">
        <v>328</v>
      </c>
      <c r="K22" s="86" t="s">
        <v>329</v>
      </c>
    </row>
    <row r="23" spans="1:12" x14ac:dyDescent="0.2">
      <c r="A23" s="167" t="s">
        <v>330</v>
      </c>
      <c r="B23" s="168"/>
      <c r="C23" s="168"/>
      <c r="D23" s="169"/>
      <c r="E23" s="170"/>
      <c r="F23" s="170"/>
      <c r="G23" s="170"/>
      <c r="H23" s="234">
        <f>SUM(H24:H30)</f>
        <v>268</v>
      </c>
      <c r="I23" s="233">
        <f>SUM(I24:I30)</f>
        <v>17987.373894230768</v>
      </c>
      <c r="J23" s="194">
        <f>'12 BH Collection Tribal Lands'!C8</f>
        <v>11</v>
      </c>
      <c r="K23" s="232">
        <f>ROUND((J23*I23),0)</f>
        <v>197861</v>
      </c>
    </row>
    <row r="24" spans="1:12" x14ac:dyDescent="0.2">
      <c r="A24" s="171" t="s">
        <v>331</v>
      </c>
      <c r="B24" s="84">
        <v>7</v>
      </c>
      <c r="C24" s="84">
        <v>5</v>
      </c>
      <c r="D24" s="172">
        <v>56898</v>
      </c>
      <c r="E24" s="85">
        <f>(D24/52)/40</f>
        <v>27.354807692307691</v>
      </c>
      <c r="F24" s="85">
        <f>E24*$K$19</f>
        <v>9.9161177884615377</v>
      </c>
      <c r="G24" s="85">
        <f>E24+F24</f>
        <v>37.270925480769229</v>
      </c>
      <c r="H24" s="92">
        <v>8</v>
      </c>
      <c r="I24" s="85">
        <f>H24*G24</f>
        <v>298.16740384615383</v>
      </c>
      <c r="J24" s="95"/>
    </row>
    <row r="25" spans="1:12" x14ac:dyDescent="0.2">
      <c r="A25" s="171" t="s">
        <v>332</v>
      </c>
      <c r="B25" s="84">
        <v>12</v>
      </c>
      <c r="C25" s="84">
        <v>5</v>
      </c>
      <c r="D25" s="172">
        <v>100926</v>
      </c>
      <c r="E25" s="85">
        <f>(D25/52)/40</f>
        <v>48.52211538461539</v>
      </c>
      <c r="F25" s="85">
        <f>E25*$K$19</f>
        <v>17.58926682692308</v>
      </c>
      <c r="G25" s="85">
        <f>E25+F25</f>
        <v>66.111382211538469</v>
      </c>
      <c r="H25" s="92">
        <v>100</v>
      </c>
      <c r="I25" s="85">
        <f>H25*G25</f>
        <v>6611.1382211538466</v>
      </c>
      <c r="J25" s="95"/>
    </row>
    <row r="26" spans="1:12" x14ac:dyDescent="0.2">
      <c r="A26" s="171" t="s">
        <v>333</v>
      </c>
      <c r="B26" s="84">
        <v>13</v>
      </c>
      <c r="C26" s="84">
        <v>5</v>
      </c>
      <c r="D26" s="172">
        <v>120018</v>
      </c>
      <c r="E26" s="85">
        <f t="shared" ref="E26:E30" si="0">(D26/52)/40</f>
        <v>57.700961538461534</v>
      </c>
      <c r="F26" s="85">
        <f t="shared" ref="F26:F30" si="1">E26*$K$19</f>
        <v>20.916598557692307</v>
      </c>
      <c r="G26" s="85">
        <f t="shared" ref="G26:G30" si="2">E26+F26</f>
        <v>78.617560096153838</v>
      </c>
      <c r="H26" s="92">
        <v>20</v>
      </c>
      <c r="I26" s="85">
        <f t="shared" ref="I26:I43" si="3">H26*G26</f>
        <v>1572.3512019230768</v>
      </c>
      <c r="J26" s="95"/>
    </row>
    <row r="27" spans="1:12" x14ac:dyDescent="0.2">
      <c r="A27" s="171" t="s">
        <v>334</v>
      </c>
      <c r="B27" s="84">
        <v>12</v>
      </c>
      <c r="C27" s="84">
        <v>5</v>
      </c>
      <c r="D27" s="172">
        <v>100926</v>
      </c>
      <c r="E27" s="85">
        <f t="shared" si="0"/>
        <v>48.52211538461539</v>
      </c>
      <c r="F27" s="85">
        <f t="shared" si="1"/>
        <v>17.58926682692308</v>
      </c>
      <c r="G27" s="85">
        <f t="shared" si="2"/>
        <v>66.111382211538469</v>
      </c>
      <c r="H27" s="92">
        <v>40</v>
      </c>
      <c r="I27" s="85">
        <f t="shared" si="3"/>
        <v>2644.4552884615387</v>
      </c>
      <c r="J27" s="95"/>
    </row>
    <row r="28" spans="1:12" x14ac:dyDescent="0.2">
      <c r="A28" s="171" t="s">
        <v>335</v>
      </c>
      <c r="B28" s="84">
        <v>12</v>
      </c>
      <c r="C28" s="84">
        <v>5</v>
      </c>
      <c r="D28" s="172">
        <v>100926</v>
      </c>
      <c r="E28" s="85">
        <f t="shared" si="0"/>
        <v>48.52211538461539</v>
      </c>
      <c r="F28" s="85">
        <f t="shared" si="1"/>
        <v>17.58926682692308</v>
      </c>
      <c r="G28" s="85">
        <f t="shared" si="2"/>
        <v>66.111382211538469</v>
      </c>
      <c r="H28" s="92">
        <v>40</v>
      </c>
      <c r="I28" s="85">
        <f t="shared" si="3"/>
        <v>2644.4552884615387</v>
      </c>
      <c r="J28" s="95"/>
    </row>
    <row r="29" spans="1:12" ht="25.5" x14ac:dyDescent="0.2">
      <c r="A29" s="171" t="s">
        <v>336</v>
      </c>
      <c r="B29" s="84">
        <v>12</v>
      </c>
      <c r="C29" s="84">
        <v>5</v>
      </c>
      <c r="D29" s="172">
        <v>100926</v>
      </c>
      <c r="E29" s="85">
        <f t="shared" si="0"/>
        <v>48.52211538461539</v>
      </c>
      <c r="F29" s="85">
        <f t="shared" si="1"/>
        <v>17.58926682692308</v>
      </c>
      <c r="G29" s="85">
        <f t="shared" si="2"/>
        <v>66.111382211538469</v>
      </c>
      <c r="H29" s="92">
        <v>40</v>
      </c>
      <c r="I29" s="85">
        <f t="shared" si="3"/>
        <v>2644.4552884615387</v>
      </c>
      <c r="J29" s="95"/>
    </row>
    <row r="30" spans="1:12" x14ac:dyDescent="0.2">
      <c r="A30" s="171" t="s">
        <v>337</v>
      </c>
      <c r="B30" s="84">
        <v>13</v>
      </c>
      <c r="C30" s="84">
        <v>5</v>
      </c>
      <c r="D30" s="172">
        <v>120018</v>
      </c>
      <c r="E30" s="85">
        <f t="shared" si="0"/>
        <v>57.700961538461534</v>
      </c>
      <c r="F30" s="85">
        <f t="shared" si="1"/>
        <v>20.916598557692307</v>
      </c>
      <c r="G30" s="85">
        <f t="shared" si="2"/>
        <v>78.617560096153838</v>
      </c>
      <c r="H30" s="92">
        <v>20</v>
      </c>
      <c r="I30" s="85">
        <f t="shared" si="3"/>
        <v>1572.3512019230768</v>
      </c>
      <c r="J30" s="95"/>
    </row>
    <row r="31" spans="1:12" x14ac:dyDescent="0.2">
      <c r="A31" s="167" t="s">
        <v>338</v>
      </c>
      <c r="B31" s="168"/>
      <c r="C31" s="168"/>
      <c r="D31" s="169"/>
      <c r="E31" s="170"/>
      <c r="F31" s="170"/>
      <c r="G31" s="170"/>
      <c r="H31" s="234">
        <f>SUM(H32:H37)</f>
        <v>188</v>
      </c>
      <c r="I31" s="233">
        <f>SUM(I32:I37)</f>
        <v>12573.40153846154</v>
      </c>
      <c r="J31" s="194">
        <f>'12 BH Collection Tribal Lands'!$K$8</f>
        <v>11</v>
      </c>
      <c r="K31" s="232">
        <f>ROUND((J31*I31),0)</f>
        <v>138307</v>
      </c>
    </row>
    <row r="32" spans="1:12" x14ac:dyDescent="0.2">
      <c r="A32" s="171" t="s">
        <v>331</v>
      </c>
      <c r="B32" s="84">
        <v>7</v>
      </c>
      <c r="C32" s="84">
        <v>5</v>
      </c>
      <c r="D32" s="172">
        <v>56898</v>
      </c>
      <c r="E32" s="85">
        <f t="shared" ref="E32" si="4">(D32/52)/40</f>
        <v>27.354807692307691</v>
      </c>
      <c r="F32" s="85">
        <f>E32*$K$19</f>
        <v>9.9161177884615377</v>
      </c>
      <c r="G32" s="85">
        <f t="shared" ref="G32" si="5">E32+F32</f>
        <v>37.270925480769229</v>
      </c>
      <c r="H32" s="92">
        <v>8</v>
      </c>
      <c r="I32" s="85">
        <f t="shared" ref="I32" si="6">H32*G32</f>
        <v>298.16740384615383</v>
      </c>
      <c r="J32" s="95"/>
    </row>
    <row r="33" spans="1:12" x14ac:dyDescent="0.2">
      <c r="A33" s="171" t="s">
        <v>332</v>
      </c>
      <c r="B33" s="84">
        <v>12</v>
      </c>
      <c r="C33" s="84">
        <v>5</v>
      </c>
      <c r="D33" s="172">
        <v>100926</v>
      </c>
      <c r="E33" s="85">
        <f t="shared" ref="E33:E37" si="7">(D33/52)/40</f>
        <v>48.52211538461539</v>
      </c>
      <c r="F33" s="85">
        <f>E33*$K$19</f>
        <v>17.58926682692308</v>
      </c>
      <c r="G33" s="85">
        <f t="shared" ref="G33:G37" si="8">E33+F33</f>
        <v>66.111382211538469</v>
      </c>
      <c r="H33" s="92">
        <v>100</v>
      </c>
      <c r="I33" s="85">
        <f t="shared" si="3"/>
        <v>6611.1382211538466</v>
      </c>
      <c r="J33" s="95"/>
    </row>
    <row r="34" spans="1:12" x14ac:dyDescent="0.2">
      <c r="A34" s="171" t="s">
        <v>333</v>
      </c>
      <c r="B34" s="84">
        <v>13</v>
      </c>
      <c r="C34" s="84">
        <v>5</v>
      </c>
      <c r="D34" s="172">
        <v>120018</v>
      </c>
      <c r="E34" s="85">
        <f t="shared" si="7"/>
        <v>57.700961538461534</v>
      </c>
      <c r="F34" s="85">
        <f t="shared" ref="F34:F37" si="9">E34*$K$19</f>
        <v>20.916598557692307</v>
      </c>
      <c r="G34" s="85">
        <f t="shared" si="8"/>
        <v>78.617560096153838</v>
      </c>
      <c r="H34" s="92">
        <v>20</v>
      </c>
      <c r="I34" s="85">
        <f t="shared" si="3"/>
        <v>1572.3512019230768</v>
      </c>
      <c r="J34" s="95"/>
    </row>
    <row r="35" spans="1:12" x14ac:dyDescent="0.2">
      <c r="A35" s="171" t="s">
        <v>334</v>
      </c>
      <c r="B35" s="84">
        <v>12</v>
      </c>
      <c r="C35" s="84">
        <v>5</v>
      </c>
      <c r="D35" s="172">
        <v>100926</v>
      </c>
      <c r="E35" s="85">
        <f t="shared" si="7"/>
        <v>48.52211538461539</v>
      </c>
      <c r="F35" s="85">
        <f t="shared" si="9"/>
        <v>17.58926682692308</v>
      </c>
      <c r="G35" s="85">
        <f t="shared" si="8"/>
        <v>66.111382211538469</v>
      </c>
      <c r="H35" s="92">
        <v>40</v>
      </c>
      <c r="I35" s="85">
        <f t="shared" si="3"/>
        <v>2644.4552884615387</v>
      </c>
      <c r="J35" s="95"/>
    </row>
    <row r="36" spans="1:12" x14ac:dyDescent="0.2">
      <c r="A36" s="171" t="s">
        <v>335</v>
      </c>
      <c r="B36" s="84">
        <v>12</v>
      </c>
      <c r="C36" s="84">
        <v>5</v>
      </c>
      <c r="D36" s="172">
        <v>100926</v>
      </c>
      <c r="E36" s="85">
        <f t="shared" si="7"/>
        <v>48.52211538461539</v>
      </c>
      <c r="F36" s="85">
        <f t="shared" si="9"/>
        <v>17.58926682692308</v>
      </c>
      <c r="G36" s="85">
        <f t="shared" si="8"/>
        <v>66.111382211538469</v>
      </c>
      <c r="H36" s="92">
        <v>10</v>
      </c>
      <c r="I36" s="85">
        <f t="shared" si="3"/>
        <v>661.11382211538466</v>
      </c>
      <c r="J36" s="95"/>
    </row>
    <row r="37" spans="1:12" x14ac:dyDescent="0.2">
      <c r="A37" s="171" t="s">
        <v>337</v>
      </c>
      <c r="B37" s="84">
        <v>13</v>
      </c>
      <c r="C37" s="84">
        <v>5</v>
      </c>
      <c r="D37" s="172">
        <v>120018</v>
      </c>
      <c r="E37" s="85">
        <f t="shared" si="7"/>
        <v>57.700961538461534</v>
      </c>
      <c r="F37" s="85">
        <f t="shared" si="9"/>
        <v>20.916598557692307</v>
      </c>
      <c r="G37" s="85">
        <f t="shared" si="8"/>
        <v>78.617560096153838</v>
      </c>
      <c r="H37" s="92">
        <v>10</v>
      </c>
      <c r="I37" s="85">
        <f t="shared" si="3"/>
        <v>786.17560096153841</v>
      </c>
      <c r="J37" s="95"/>
    </row>
    <row r="38" spans="1:12" ht="13.15" customHeight="1" x14ac:dyDescent="0.2">
      <c r="A38" s="167" t="s">
        <v>339</v>
      </c>
      <c r="B38" s="168"/>
      <c r="C38" s="168"/>
      <c r="D38" s="169"/>
      <c r="E38" s="170"/>
      <c r="F38" s="170"/>
      <c r="G38" s="170"/>
      <c r="H38" s="234">
        <f>SUM(H39:H48)</f>
        <v>230</v>
      </c>
      <c r="I38" s="233">
        <f>SUM(I39:I43)</f>
        <v>15167.336899038462</v>
      </c>
      <c r="J38" s="194">
        <f>'12 BH Collection Tribal Lands'!$K$8</f>
        <v>11</v>
      </c>
      <c r="K38" s="232">
        <f>ROUND((J38*I38),0)</f>
        <v>166841</v>
      </c>
    </row>
    <row r="39" spans="1:12" x14ac:dyDescent="0.2">
      <c r="A39" s="171" t="s">
        <v>331</v>
      </c>
      <c r="B39" s="84">
        <v>7</v>
      </c>
      <c r="C39" s="84">
        <v>5</v>
      </c>
      <c r="D39" s="172">
        <v>56898</v>
      </c>
      <c r="E39" s="85">
        <f>(D39/52)/40</f>
        <v>27.354807692307691</v>
      </c>
      <c r="F39" s="85">
        <f>E39*$K$19</f>
        <v>9.9161177884615377</v>
      </c>
      <c r="G39" s="85">
        <f t="shared" ref="G39" si="10">E39+F39</f>
        <v>37.270925480769229</v>
      </c>
      <c r="H39" s="92">
        <v>10</v>
      </c>
      <c r="I39" s="85">
        <f t="shared" ref="I39" si="11">H39*G39</f>
        <v>372.70925480769228</v>
      </c>
      <c r="J39" s="95"/>
    </row>
    <row r="40" spans="1:12" x14ac:dyDescent="0.2">
      <c r="A40" s="171" t="s">
        <v>332</v>
      </c>
      <c r="B40" s="84">
        <v>12</v>
      </c>
      <c r="C40" s="84">
        <v>5</v>
      </c>
      <c r="D40" s="172">
        <v>100926</v>
      </c>
      <c r="E40" s="85">
        <f>(D40/52)/40</f>
        <v>48.52211538461539</v>
      </c>
      <c r="F40" s="85">
        <f>E40*$K$19</f>
        <v>17.58926682692308</v>
      </c>
      <c r="G40" s="85">
        <f t="shared" ref="G40:G43" si="12">E40+F40</f>
        <v>66.111382211538469</v>
      </c>
      <c r="H40" s="92">
        <v>100</v>
      </c>
      <c r="I40" s="85">
        <f t="shared" si="3"/>
        <v>6611.1382211538466</v>
      </c>
      <c r="J40" s="95"/>
    </row>
    <row r="41" spans="1:12" x14ac:dyDescent="0.2">
      <c r="A41" s="171" t="s">
        <v>333</v>
      </c>
      <c r="B41" s="84">
        <v>13</v>
      </c>
      <c r="C41" s="84">
        <v>5</v>
      </c>
      <c r="D41" s="172">
        <v>120018</v>
      </c>
      <c r="E41" s="85">
        <f t="shared" ref="E41:E43" si="13">(D41/52)/40</f>
        <v>57.700961538461534</v>
      </c>
      <c r="F41" s="85">
        <f>E41*$K$19</f>
        <v>20.916598557692307</v>
      </c>
      <c r="G41" s="85">
        <f t="shared" si="12"/>
        <v>78.617560096153838</v>
      </c>
      <c r="H41" s="92">
        <v>20</v>
      </c>
      <c r="I41" s="85">
        <f t="shared" si="3"/>
        <v>1572.3512019230768</v>
      </c>
      <c r="J41" s="95"/>
    </row>
    <row r="42" spans="1:12" x14ac:dyDescent="0.2">
      <c r="A42" s="171" t="s">
        <v>334</v>
      </c>
      <c r="B42" s="84">
        <v>12</v>
      </c>
      <c r="C42" s="84">
        <v>5</v>
      </c>
      <c r="D42" s="172">
        <v>100926</v>
      </c>
      <c r="E42" s="85">
        <f t="shared" si="13"/>
        <v>48.52211538461539</v>
      </c>
      <c r="F42" s="85">
        <f t="shared" ref="F42:F43" si="14">E42*$K$19</f>
        <v>17.58926682692308</v>
      </c>
      <c r="G42" s="85">
        <f t="shared" si="12"/>
        <v>66.111382211538469</v>
      </c>
      <c r="H42" s="92">
        <v>20</v>
      </c>
      <c r="I42" s="85">
        <f t="shared" si="3"/>
        <v>1322.2276442307693</v>
      </c>
      <c r="J42" s="95"/>
    </row>
    <row r="43" spans="1:12" s="94" customFormat="1" x14ac:dyDescent="0.2">
      <c r="A43" s="171" t="s">
        <v>335</v>
      </c>
      <c r="B43" s="84">
        <v>12</v>
      </c>
      <c r="C43" s="84">
        <v>5</v>
      </c>
      <c r="D43" s="172">
        <v>100926</v>
      </c>
      <c r="E43" s="85">
        <f t="shared" si="13"/>
        <v>48.52211538461539</v>
      </c>
      <c r="F43" s="85">
        <f t="shared" si="14"/>
        <v>17.58926682692308</v>
      </c>
      <c r="G43" s="85">
        <f t="shared" si="12"/>
        <v>66.111382211538469</v>
      </c>
      <c r="H43" s="92">
        <v>80</v>
      </c>
      <c r="I43" s="85">
        <f t="shared" si="3"/>
        <v>5288.9105769230773</v>
      </c>
      <c r="J43" s="95"/>
      <c r="L43"/>
    </row>
    <row r="44" spans="1:12" s="94" customFormat="1" x14ac:dyDescent="0.2">
      <c r="A44" s="171"/>
      <c r="B44" s="84"/>
      <c r="C44" s="84"/>
      <c r="D44" s="172"/>
      <c r="E44" s="85"/>
      <c r="F44" s="85"/>
      <c r="G44" s="85"/>
      <c r="H44" s="92"/>
      <c r="I44" s="85"/>
      <c r="J44" s="95"/>
      <c r="L44"/>
    </row>
    <row r="45" spans="1:12" s="94" customFormat="1" x14ac:dyDescent="0.2">
      <c r="A45" s="199"/>
      <c r="B45" s="84"/>
      <c r="C45" s="84"/>
      <c r="D45" s="84"/>
      <c r="E45" s="85"/>
      <c r="F45" s="85"/>
      <c r="G45" s="85"/>
      <c r="H45" s="92"/>
      <c r="I45" s="85"/>
      <c r="J45" s="95"/>
      <c r="L45"/>
    </row>
    <row r="46" spans="1:12" s="94" customFormat="1" x14ac:dyDescent="0.2">
      <c r="A46" s="199"/>
      <c r="B46" s="84"/>
      <c r="C46" s="84"/>
      <c r="D46" s="84"/>
      <c r="E46" s="85"/>
      <c r="F46" s="85"/>
      <c r="G46" s="85"/>
      <c r="H46" s="92"/>
      <c r="I46" s="85"/>
      <c r="J46" s="95"/>
      <c r="L46"/>
    </row>
    <row r="47" spans="1:12" s="94" customFormat="1" x14ac:dyDescent="0.2">
      <c r="A47" s="199"/>
      <c r="B47" s="84"/>
      <c r="C47" s="84"/>
      <c r="D47" s="84"/>
      <c r="E47" s="85"/>
      <c r="F47" s="85"/>
      <c r="G47" s="85"/>
      <c r="H47" s="92"/>
      <c r="I47" s="85"/>
      <c r="J47" s="95"/>
      <c r="L47"/>
    </row>
    <row r="48" spans="1:12" s="94" customFormat="1" x14ac:dyDescent="0.2">
      <c r="A48" s="199"/>
      <c r="B48" s="84"/>
      <c r="C48" s="84"/>
      <c r="D48" s="84"/>
      <c r="E48" s="85"/>
      <c r="F48" s="85"/>
      <c r="G48" s="85"/>
      <c r="H48" s="92"/>
      <c r="I48" s="85"/>
      <c r="J48" s="95"/>
      <c r="L48"/>
    </row>
  </sheetData>
  <hyperlinks>
    <hyperlink ref="B19" r:id="rId1" xr:uid="{18C971E4-A32D-42AF-9866-B708E35E7D94}"/>
    <hyperlink ref="B9" r:id="rId2" display="https://www.opm.gov/policy-data-oversight/pay-leave/" xr:uid="{EA4AB77A-E0C9-4EF7-9CD8-A88088986BBB}"/>
  </hyperlinks>
  <printOptions horizontalCentered="1"/>
  <pageMargins left="0.7" right="0.7" top="0.75" bottom="0.75" header="0.3" footer="0.3"/>
  <pageSetup scale="96" fitToHeight="10" orientation="landscape" horizontalDpi="1200" verticalDpi="1200" r:id="rId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EE62DD-2EEB-4057-9490-190900579DE4}">
  <sheetPr>
    <tabColor theme="7" tint="0.59999389629810485"/>
    <pageSetUpPr fitToPage="1"/>
  </sheetPr>
  <dimension ref="A1:L41"/>
  <sheetViews>
    <sheetView workbookViewId="0">
      <pane ySplit="22" topLeftCell="A23" activePane="bottomLeft" state="frozen"/>
      <selection pane="bottomLeft" activeCell="K31" sqref="K31"/>
    </sheetView>
  </sheetViews>
  <sheetFormatPr defaultRowHeight="12.75" x14ac:dyDescent="0.2"/>
  <cols>
    <col min="1" max="1" width="30.5703125" style="30" customWidth="1"/>
    <col min="2" max="3" width="8.5703125" style="29" customWidth="1"/>
    <col min="4" max="4" width="10.5703125" style="29" customWidth="1"/>
    <col min="5" max="5" width="9.5703125" style="36" customWidth="1"/>
    <col min="6" max="6" width="9" style="36" bestFit="1" customWidth="1"/>
    <col min="7" max="7" width="8.7109375" style="36"/>
    <col min="8" max="8" width="8.7109375" style="92"/>
    <col min="9" max="9" width="12.5703125" style="85" customWidth="1"/>
    <col min="10" max="10" width="9.7109375" style="84" customWidth="1"/>
    <col min="11" max="11" width="16.28515625" style="94" customWidth="1"/>
  </cols>
  <sheetData>
    <row r="1" spans="1:12" x14ac:dyDescent="0.2">
      <c r="A1" s="2" t="str">
        <f>'12 BH Collection WWLG'!A1</f>
        <v>RURAL UTILITIES SERVICE</v>
      </c>
      <c r="B1" s="35"/>
      <c r="C1" s="35"/>
      <c r="D1" s="35"/>
      <c r="E1" s="46"/>
      <c r="F1" s="46"/>
      <c r="G1" s="46"/>
      <c r="H1" s="88"/>
      <c r="I1" s="46"/>
      <c r="J1" s="46"/>
      <c r="K1" s="46"/>
    </row>
    <row r="2" spans="1:12" x14ac:dyDescent="0.2">
      <c r="A2" s="2" t="str">
        <f>'12 BH Collection WWLG'!A2</f>
        <v>WATER AND WASTE LOAN AND GRANT PROGRAM</v>
      </c>
      <c r="B2" s="35"/>
      <c r="C2" s="35"/>
      <c r="D2" s="35"/>
      <c r="E2" s="46"/>
      <c r="F2" s="46"/>
      <c r="G2" s="46"/>
      <c r="H2" s="88"/>
      <c r="I2" s="46"/>
      <c r="J2" s="46"/>
      <c r="K2" s="46"/>
    </row>
    <row r="3" spans="1:12" x14ac:dyDescent="0.2">
      <c r="A3" s="2" t="str">
        <f>'12 BH Collection ECWAG'!A3</f>
        <v>EMERGENCY COMMUNITY WATER ASSISTANCE GRANTS (ECWAG)</v>
      </c>
      <c r="B3" s="35"/>
      <c r="C3" s="35"/>
      <c r="D3" s="35"/>
      <c r="E3" s="46"/>
      <c r="F3" s="46"/>
      <c r="G3" s="46"/>
      <c r="H3" s="88"/>
      <c r="I3" s="46"/>
      <c r="J3" s="46"/>
      <c r="K3" s="46"/>
    </row>
    <row r="4" spans="1:12" x14ac:dyDescent="0.2">
      <c r="A4" s="2" t="str">
        <f>'12 BH Collection WWLG'!A3</f>
        <v>INFORMATION COLLECTION BURDEN HOURS</v>
      </c>
      <c r="B4" s="35"/>
      <c r="C4" s="35"/>
      <c r="D4" s="35"/>
      <c r="E4" s="46"/>
      <c r="F4" s="46"/>
      <c r="G4" s="46"/>
      <c r="H4" s="88"/>
      <c r="I4" s="46"/>
      <c r="J4" s="46"/>
      <c r="K4" s="46"/>
    </row>
    <row r="5" spans="1:12" x14ac:dyDescent="0.2">
      <c r="A5" s="2" t="str">
        <f>'12 BH Collection WWLG'!A4</f>
        <v>OMB # 0572 - 0121</v>
      </c>
      <c r="B5" s="35"/>
      <c r="C5" s="35"/>
      <c r="D5" s="35"/>
      <c r="E5" s="46"/>
      <c r="F5" s="46"/>
      <c r="G5" s="46"/>
      <c r="H5" s="88"/>
      <c r="I5" s="46"/>
      <c r="J5" s="46"/>
      <c r="K5" s="46"/>
    </row>
    <row r="6" spans="1:12" x14ac:dyDescent="0.2">
      <c r="A6" s="4">
        <f>'12 BH Collection WWLG'!A5</f>
        <v>45614</v>
      </c>
      <c r="B6" s="35"/>
      <c r="C6" s="35"/>
      <c r="D6" s="35"/>
      <c r="E6" s="46"/>
      <c r="F6" s="46"/>
      <c r="G6" s="46"/>
      <c r="H6" s="88"/>
      <c r="I6" s="46"/>
      <c r="J6" s="46"/>
      <c r="K6" s="46"/>
    </row>
    <row r="7" spans="1:12" x14ac:dyDescent="0.2">
      <c r="A7" s="33"/>
      <c r="B7" s="32"/>
      <c r="C7" s="32"/>
      <c r="D7" s="32"/>
      <c r="E7" s="47"/>
      <c r="F7" s="47"/>
      <c r="G7" s="47"/>
      <c r="H7" s="89"/>
      <c r="I7" s="47"/>
      <c r="J7" s="32"/>
      <c r="K7" s="93"/>
    </row>
    <row r="8" spans="1:12" ht="15" x14ac:dyDescent="0.25">
      <c r="A8" s="177" t="s">
        <v>307</v>
      </c>
      <c r="B8" s="178"/>
      <c r="C8" s="179"/>
      <c r="D8" s="180"/>
      <c r="E8" s="181"/>
      <c r="F8" s="181"/>
      <c r="G8" s="181"/>
      <c r="H8" s="182"/>
      <c r="I8" s="181"/>
      <c r="J8" s="180"/>
      <c r="K8" s="183"/>
      <c r="L8" s="184"/>
    </row>
    <row r="9" spans="1:12" ht="15" x14ac:dyDescent="0.25">
      <c r="A9" s="177" t="s">
        <v>308</v>
      </c>
      <c r="B9" s="179" t="s">
        <v>309</v>
      </c>
      <c r="C9" s="179"/>
      <c r="D9" s="180"/>
      <c r="E9" s="181"/>
      <c r="F9" s="181"/>
      <c r="G9" s="181"/>
      <c r="H9" s="182"/>
      <c r="I9" s="181"/>
      <c r="J9" s="180"/>
      <c r="K9" s="183"/>
      <c r="L9" s="184"/>
    </row>
    <row r="10" spans="1:12" ht="15" x14ac:dyDescent="0.25">
      <c r="A10" s="177" t="s">
        <v>310</v>
      </c>
      <c r="B10" s="178"/>
      <c r="C10" s="179"/>
      <c r="D10" s="180"/>
      <c r="E10" s="181"/>
      <c r="F10" s="181"/>
      <c r="G10" s="181"/>
      <c r="H10" s="182"/>
      <c r="I10" s="181"/>
      <c r="J10" s="180"/>
      <c r="K10" s="183"/>
      <c r="L10" s="184"/>
    </row>
    <row r="11" spans="1:12" ht="15" x14ac:dyDescent="0.25">
      <c r="A11" s="177" t="s">
        <v>311</v>
      </c>
      <c r="B11" s="178"/>
      <c r="C11" s="179"/>
      <c r="D11" s="180"/>
      <c r="E11" s="181"/>
      <c r="F11" s="181"/>
      <c r="G11" s="181"/>
      <c r="H11" s="182"/>
      <c r="I11" s="181"/>
      <c r="J11" s="180"/>
      <c r="K11" s="183"/>
      <c r="L11" s="184"/>
    </row>
    <row r="12" spans="1:12" ht="15" x14ac:dyDescent="0.25">
      <c r="A12" s="177"/>
      <c r="B12" s="178"/>
      <c r="C12" s="179"/>
      <c r="D12" s="180"/>
      <c r="E12" s="181"/>
      <c r="F12" s="181"/>
      <c r="G12" s="181"/>
      <c r="H12" s="182"/>
      <c r="I12" s="181"/>
      <c r="J12" s="180"/>
      <c r="K12" s="183"/>
      <c r="L12" s="184"/>
    </row>
    <row r="13" spans="1:12" ht="15" x14ac:dyDescent="0.25">
      <c r="A13" s="177" t="s">
        <v>312</v>
      </c>
      <c r="B13" s="178"/>
      <c r="C13" s="179"/>
      <c r="D13" s="180"/>
      <c r="E13" s="181"/>
      <c r="F13" s="181"/>
      <c r="G13" s="181"/>
      <c r="H13" s="182"/>
      <c r="I13" s="181"/>
      <c r="J13" s="180"/>
      <c r="K13" s="183"/>
      <c r="L13" s="184"/>
    </row>
    <row r="14" spans="1:12" ht="15" x14ac:dyDescent="0.25">
      <c r="A14" s="177" t="s">
        <v>340</v>
      </c>
      <c r="B14" s="178"/>
      <c r="C14" s="179"/>
      <c r="D14" s="180"/>
      <c r="E14" s="181"/>
      <c r="F14" s="181"/>
      <c r="G14" s="181"/>
      <c r="H14" s="182"/>
      <c r="I14" s="181"/>
      <c r="J14" s="180"/>
      <c r="K14" s="183"/>
      <c r="L14" s="184"/>
    </row>
    <row r="15" spans="1:12" ht="15" x14ac:dyDescent="0.25">
      <c r="A15" s="177"/>
      <c r="B15" s="178"/>
      <c r="C15" s="179"/>
      <c r="D15" s="180"/>
      <c r="E15" s="181"/>
      <c r="F15" s="181"/>
      <c r="G15" s="181"/>
      <c r="H15" s="182"/>
      <c r="I15" s="181"/>
      <c r="J15" s="180"/>
      <c r="K15" s="183"/>
      <c r="L15" s="184"/>
    </row>
    <row r="16" spans="1:12" ht="15" x14ac:dyDescent="0.25">
      <c r="A16" s="177" t="s">
        <v>313</v>
      </c>
      <c r="B16" s="178"/>
      <c r="C16" s="179"/>
      <c r="D16" s="180"/>
      <c r="E16" s="181"/>
      <c r="F16" s="181"/>
      <c r="G16" s="181"/>
      <c r="H16" s="182"/>
      <c r="I16" s="181"/>
      <c r="J16" s="180"/>
      <c r="K16" s="183"/>
      <c r="L16" s="184"/>
    </row>
    <row r="17" spans="1:12" ht="15" x14ac:dyDescent="0.25">
      <c r="A17" s="177" t="s">
        <v>314</v>
      </c>
      <c r="B17" s="178"/>
      <c r="C17" s="179"/>
      <c r="D17" s="180"/>
      <c r="E17" s="181"/>
      <c r="F17" s="181"/>
      <c r="G17" s="181"/>
      <c r="H17" s="182"/>
      <c r="I17" s="181"/>
      <c r="J17" s="180"/>
      <c r="K17" s="183"/>
      <c r="L17" s="184"/>
    </row>
    <row r="18" spans="1:12" ht="15" x14ac:dyDescent="0.25">
      <c r="A18" s="177"/>
      <c r="B18" s="178"/>
      <c r="C18" s="179"/>
      <c r="D18" s="180"/>
      <c r="E18" s="181"/>
      <c r="F18" s="181"/>
      <c r="G18" s="181"/>
      <c r="H18" s="182"/>
      <c r="I18" s="181"/>
      <c r="J18" s="180"/>
      <c r="K18" s="183"/>
      <c r="L18" s="184"/>
    </row>
    <row r="19" spans="1:12" ht="15" x14ac:dyDescent="0.25">
      <c r="A19" s="177" t="s">
        <v>315</v>
      </c>
      <c r="B19" s="178" t="s">
        <v>316</v>
      </c>
      <c r="C19" s="178"/>
      <c r="D19" s="180"/>
      <c r="E19" s="181"/>
      <c r="F19" s="185"/>
      <c r="G19" s="185"/>
      <c r="H19" s="186"/>
      <c r="I19" s="185"/>
      <c r="J19" s="180"/>
      <c r="K19" s="185">
        <v>0.36249999999999999</v>
      </c>
      <c r="L19" s="184"/>
    </row>
    <row r="20" spans="1:12" x14ac:dyDescent="0.2">
      <c r="A20" s="31"/>
      <c r="B20" s="25"/>
      <c r="C20" s="32"/>
      <c r="D20" s="32"/>
      <c r="E20" s="47"/>
      <c r="F20" s="83"/>
      <c r="G20" s="47"/>
      <c r="H20" s="89"/>
      <c r="I20" s="47"/>
      <c r="J20" s="32"/>
      <c r="K20" s="93"/>
    </row>
    <row r="21" spans="1:12" x14ac:dyDescent="0.2">
      <c r="A21" s="28" t="s">
        <v>317</v>
      </c>
      <c r="B21" s="34"/>
      <c r="C21" s="34"/>
      <c r="D21" s="34"/>
      <c r="E21" s="37"/>
      <c r="F21" s="38"/>
      <c r="G21" s="48" t="s">
        <v>318</v>
      </c>
      <c r="H21" s="236">
        <f>H23+H24+H31</f>
        <v>418</v>
      </c>
      <c r="I21" s="237">
        <f>I23+I24+I31</f>
        <v>27740.738437500004</v>
      </c>
      <c r="J21" s="34"/>
      <c r="K21" s="230">
        <f>K23+K24+K31</f>
        <v>1137370</v>
      </c>
    </row>
    <row r="22" spans="1:12" ht="51" x14ac:dyDescent="0.2">
      <c r="A22" s="165" t="s">
        <v>319</v>
      </c>
      <c r="B22" s="165" t="s">
        <v>320</v>
      </c>
      <c r="C22" s="165" t="s">
        <v>321</v>
      </c>
      <c r="D22" s="166" t="s">
        <v>322</v>
      </c>
      <c r="E22" s="86" t="s">
        <v>323</v>
      </c>
      <c r="F22" s="86" t="s">
        <v>324</v>
      </c>
      <c r="G22" s="86" t="s">
        <v>325</v>
      </c>
      <c r="H22" s="90" t="s">
        <v>326</v>
      </c>
      <c r="I22" s="86" t="s">
        <v>327</v>
      </c>
      <c r="J22" s="87" t="s">
        <v>328</v>
      </c>
      <c r="K22" s="86" t="s">
        <v>329</v>
      </c>
    </row>
    <row r="23" spans="1:12" x14ac:dyDescent="0.2">
      <c r="A23" s="167" t="s">
        <v>330</v>
      </c>
      <c r="B23" s="168"/>
      <c r="C23" s="168"/>
      <c r="D23" s="169"/>
      <c r="E23" s="170"/>
      <c r="F23" s="170"/>
      <c r="G23" s="170"/>
      <c r="H23" s="239">
        <v>0</v>
      </c>
      <c r="I23" s="233">
        <v>0</v>
      </c>
      <c r="J23" s="194">
        <f>'12 BH Collection ECWAG'!C8</f>
        <v>41</v>
      </c>
      <c r="K23" s="232">
        <f>ROUND((J23*I23),0)</f>
        <v>0</v>
      </c>
    </row>
    <row r="24" spans="1:12" x14ac:dyDescent="0.2">
      <c r="A24" s="167" t="s">
        <v>338</v>
      </c>
      <c r="B24" s="168"/>
      <c r="C24" s="168"/>
      <c r="D24" s="169"/>
      <c r="E24" s="170"/>
      <c r="F24" s="170"/>
      <c r="G24" s="170"/>
      <c r="H24" s="239">
        <f>SUM(H25:H30)</f>
        <v>188</v>
      </c>
      <c r="I24" s="233">
        <f>SUM(I25:I30)</f>
        <v>12573.40153846154</v>
      </c>
      <c r="J24" s="194">
        <f>'12 BH Collection ECWAG'!$K$8</f>
        <v>41</v>
      </c>
      <c r="K24" s="232">
        <f>ROUND((J24*I24),0)</f>
        <v>515509</v>
      </c>
    </row>
    <row r="25" spans="1:12" x14ac:dyDescent="0.2">
      <c r="A25" s="171" t="s">
        <v>331</v>
      </c>
      <c r="B25" s="84">
        <v>7</v>
      </c>
      <c r="C25" s="84">
        <v>5</v>
      </c>
      <c r="D25" s="172">
        <v>56898</v>
      </c>
      <c r="E25" s="85">
        <f t="shared" ref="E25" si="0">(D25/52)/40</f>
        <v>27.354807692307691</v>
      </c>
      <c r="F25" s="85">
        <f>E25*$K$19</f>
        <v>9.9161177884615377</v>
      </c>
      <c r="G25" s="85">
        <f t="shared" ref="G25" si="1">E25+F25</f>
        <v>37.270925480769229</v>
      </c>
      <c r="H25" s="92">
        <v>8</v>
      </c>
      <c r="I25" s="85">
        <f t="shared" ref="I25" si="2">H25*G25</f>
        <v>298.16740384615383</v>
      </c>
      <c r="J25" s="95"/>
    </row>
    <row r="26" spans="1:12" x14ac:dyDescent="0.2">
      <c r="A26" s="171" t="s">
        <v>332</v>
      </c>
      <c r="B26" s="84">
        <v>12</v>
      </c>
      <c r="C26" s="84">
        <v>5</v>
      </c>
      <c r="D26" s="172">
        <v>100926</v>
      </c>
      <c r="E26" s="85">
        <f t="shared" ref="E26:E30" si="3">(D26/52)/40</f>
        <v>48.52211538461539</v>
      </c>
      <c r="F26" s="85">
        <f>E26*$K$19</f>
        <v>17.58926682692308</v>
      </c>
      <c r="G26" s="85">
        <f t="shared" ref="G26:G30" si="4">E26+F26</f>
        <v>66.111382211538469</v>
      </c>
      <c r="H26" s="92">
        <v>100</v>
      </c>
      <c r="I26" s="85">
        <f t="shared" ref="I26:I36" si="5">H26*G26</f>
        <v>6611.1382211538466</v>
      </c>
      <c r="J26" s="95"/>
    </row>
    <row r="27" spans="1:12" x14ac:dyDescent="0.2">
      <c r="A27" s="171" t="s">
        <v>333</v>
      </c>
      <c r="B27" s="84">
        <v>13</v>
      </c>
      <c r="C27" s="84">
        <v>5</v>
      </c>
      <c r="D27" s="172">
        <v>120018</v>
      </c>
      <c r="E27" s="85">
        <f t="shared" si="3"/>
        <v>57.700961538461534</v>
      </c>
      <c r="F27" s="85">
        <f t="shared" ref="F27:F30" si="6">E27*$K$19</f>
        <v>20.916598557692307</v>
      </c>
      <c r="G27" s="85">
        <f t="shared" si="4"/>
        <v>78.617560096153838</v>
      </c>
      <c r="H27" s="92">
        <v>20</v>
      </c>
      <c r="I27" s="85">
        <f t="shared" si="5"/>
        <v>1572.3512019230768</v>
      </c>
      <c r="J27" s="95"/>
    </row>
    <row r="28" spans="1:12" x14ac:dyDescent="0.2">
      <c r="A28" s="171" t="s">
        <v>334</v>
      </c>
      <c r="B28" s="84">
        <v>12</v>
      </c>
      <c r="C28" s="84">
        <v>5</v>
      </c>
      <c r="D28" s="172">
        <v>100926</v>
      </c>
      <c r="E28" s="85">
        <f t="shared" si="3"/>
        <v>48.52211538461539</v>
      </c>
      <c r="F28" s="85">
        <f t="shared" si="6"/>
        <v>17.58926682692308</v>
      </c>
      <c r="G28" s="85">
        <f t="shared" si="4"/>
        <v>66.111382211538469</v>
      </c>
      <c r="H28" s="92">
        <v>40</v>
      </c>
      <c r="I28" s="85">
        <f t="shared" si="5"/>
        <v>2644.4552884615387</v>
      </c>
      <c r="J28" s="95"/>
    </row>
    <row r="29" spans="1:12" x14ac:dyDescent="0.2">
      <c r="A29" s="171" t="s">
        <v>335</v>
      </c>
      <c r="B29" s="84">
        <v>12</v>
      </c>
      <c r="C29" s="84">
        <v>5</v>
      </c>
      <c r="D29" s="172">
        <v>100926</v>
      </c>
      <c r="E29" s="85">
        <f t="shared" si="3"/>
        <v>48.52211538461539</v>
      </c>
      <c r="F29" s="85">
        <f t="shared" si="6"/>
        <v>17.58926682692308</v>
      </c>
      <c r="G29" s="85">
        <f t="shared" si="4"/>
        <v>66.111382211538469</v>
      </c>
      <c r="H29" s="92">
        <v>10</v>
      </c>
      <c r="I29" s="85">
        <f t="shared" si="5"/>
        <v>661.11382211538466</v>
      </c>
      <c r="J29" s="95"/>
    </row>
    <row r="30" spans="1:12" x14ac:dyDescent="0.2">
      <c r="A30" s="171" t="s">
        <v>337</v>
      </c>
      <c r="B30" s="84">
        <v>13</v>
      </c>
      <c r="C30" s="84">
        <v>5</v>
      </c>
      <c r="D30" s="172">
        <v>120018</v>
      </c>
      <c r="E30" s="85">
        <f t="shared" si="3"/>
        <v>57.700961538461534</v>
      </c>
      <c r="F30" s="85">
        <f t="shared" si="6"/>
        <v>20.916598557692307</v>
      </c>
      <c r="G30" s="85">
        <f t="shared" si="4"/>
        <v>78.617560096153838</v>
      </c>
      <c r="H30" s="92">
        <v>10</v>
      </c>
      <c r="I30" s="85">
        <f t="shared" si="5"/>
        <v>786.17560096153841</v>
      </c>
      <c r="J30" s="95"/>
    </row>
    <row r="31" spans="1:12" ht="13.15" customHeight="1" x14ac:dyDescent="0.2">
      <c r="A31" s="167" t="s">
        <v>339</v>
      </c>
      <c r="B31" s="168"/>
      <c r="C31" s="168"/>
      <c r="D31" s="169"/>
      <c r="E31" s="170"/>
      <c r="F31" s="170"/>
      <c r="G31" s="170"/>
      <c r="H31" s="234">
        <f>SUM(H32:H36)</f>
        <v>230</v>
      </c>
      <c r="I31" s="233">
        <f>SUM(I32:I36)</f>
        <v>15167.336899038462</v>
      </c>
      <c r="J31" s="194">
        <f>'12 BH Collection ECWAG'!$K$8</f>
        <v>41</v>
      </c>
      <c r="K31" s="232">
        <f>ROUND((J31*I31),0)</f>
        <v>621861</v>
      </c>
    </row>
    <row r="32" spans="1:12" x14ac:dyDescent="0.2">
      <c r="A32" s="171" t="s">
        <v>331</v>
      </c>
      <c r="B32" s="84">
        <v>7</v>
      </c>
      <c r="C32" s="84">
        <v>5</v>
      </c>
      <c r="D32" s="172">
        <v>56898</v>
      </c>
      <c r="E32" s="85">
        <f>(D32/52)/40</f>
        <v>27.354807692307691</v>
      </c>
      <c r="F32" s="85">
        <f>E32*$K$19</f>
        <v>9.9161177884615377</v>
      </c>
      <c r="G32" s="85">
        <f t="shared" ref="G32" si="7">E32+F32</f>
        <v>37.270925480769229</v>
      </c>
      <c r="H32" s="92">
        <v>10</v>
      </c>
      <c r="I32" s="85">
        <f t="shared" ref="I32" si="8">H32*G32</f>
        <v>372.70925480769228</v>
      </c>
      <c r="J32" s="95"/>
    </row>
    <row r="33" spans="1:12" x14ac:dyDescent="0.2">
      <c r="A33" s="171" t="s">
        <v>332</v>
      </c>
      <c r="B33" s="84">
        <v>12</v>
      </c>
      <c r="C33" s="84">
        <v>5</v>
      </c>
      <c r="D33" s="172">
        <v>100926</v>
      </c>
      <c r="E33" s="85">
        <f>(D33/52)/40</f>
        <v>48.52211538461539</v>
      </c>
      <c r="F33" s="85">
        <f>E33*$K$19</f>
        <v>17.58926682692308</v>
      </c>
      <c r="G33" s="85">
        <f t="shared" ref="G33:G36" si="9">E33+F33</f>
        <v>66.111382211538469</v>
      </c>
      <c r="H33" s="92">
        <v>100</v>
      </c>
      <c r="I33" s="85">
        <f t="shared" si="5"/>
        <v>6611.1382211538466</v>
      </c>
      <c r="J33" s="95"/>
    </row>
    <row r="34" spans="1:12" x14ac:dyDescent="0.2">
      <c r="A34" s="171" t="s">
        <v>333</v>
      </c>
      <c r="B34" s="84">
        <v>13</v>
      </c>
      <c r="C34" s="84">
        <v>5</v>
      </c>
      <c r="D34" s="172">
        <v>120018</v>
      </c>
      <c r="E34" s="85">
        <f t="shared" ref="E34:E36" si="10">(D34/52)/40</f>
        <v>57.700961538461534</v>
      </c>
      <c r="F34" s="85">
        <f>E34*$K$19</f>
        <v>20.916598557692307</v>
      </c>
      <c r="G34" s="85">
        <f t="shared" si="9"/>
        <v>78.617560096153838</v>
      </c>
      <c r="H34" s="92">
        <v>20</v>
      </c>
      <c r="I34" s="85">
        <f t="shared" si="5"/>
        <v>1572.3512019230768</v>
      </c>
      <c r="J34" s="95"/>
    </row>
    <row r="35" spans="1:12" x14ac:dyDescent="0.2">
      <c r="A35" s="171" t="s">
        <v>334</v>
      </c>
      <c r="B35" s="84">
        <v>12</v>
      </c>
      <c r="C35" s="84">
        <v>5</v>
      </c>
      <c r="D35" s="172">
        <v>100926</v>
      </c>
      <c r="E35" s="85">
        <f t="shared" si="10"/>
        <v>48.52211538461539</v>
      </c>
      <c r="F35" s="85">
        <f t="shared" ref="F35:F36" si="11">E35*$K$19</f>
        <v>17.58926682692308</v>
      </c>
      <c r="G35" s="85">
        <f t="shared" si="9"/>
        <v>66.111382211538469</v>
      </c>
      <c r="H35" s="92">
        <v>20</v>
      </c>
      <c r="I35" s="85">
        <f t="shared" si="5"/>
        <v>1322.2276442307693</v>
      </c>
      <c r="J35" s="95"/>
    </row>
    <row r="36" spans="1:12" s="94" customFormat="1" x14ac:dyDescent="0.2">
      <c r="A36" s="171" t="s">
        <v>335</v>
      </c>
      <c r="B36" s="84">
        <v>12</v>
      </c>
      <c r="C36" s="84">
        <v>5</v>
      </c>
      <c r="D36" s="172">
        <v>100926</v>
      </c>
      <c r="E36" s="85">
        <f t="shared" si="10"/>
        <v>48.52211538461539</v>
      </c>
      <c r="F36" s="85">
        <f t="shared" si="11"/>
        <v>17.58926682692308</v>
      </c>
      <c r="G36" s="85">
        <f t="shared" si="9"/>
        <v>66.111382211538469</v>
      </c>
      <c r="H36" s="92">
        <v>80</v>
      </c>
      <c r="I36" s="85">
        <f t="shared" si="5"/>
        <v>5288.9105769230773</v>
      </c>
      <c r="J36" s="95"/>
      <c r="L36"/>
    </row>
    <row r="37" spans="1:12" s="94" customFormat="1" x14ac:dyDescent="0.2">
      <c r="A37" s="171"/>
      <c r="B37" s="84"/>
      <c r="C37" s="84"/>
      <c r="D37" s="172"/>
      <c r="E37" s="85"/>
      <c r="F37" s="85"/>
      <c r="G37" s="85"/>
      <c r="H37" s="92"/>
      <c r="I37" s="85"/>
      <c r="J37" s="95"/>
      <c r="L37"/>
    </row>
    <row r="38" spans="1:12" s="94" customFormat="1" x14ac:dyDescent="0.2">
      <c r="A38" s="199"/>
      <c r="B38" s="84"/>
      <c r="C38" s="84"/>
      <c r="D38" s="84"/>
      <c r="E38" s="85"/>
      <c r="F38" s="85"/>
      <c r="G38" s="85"/>
      <c r="H38" s="92"/>
      <c r="I38" s="85"/>
      <c r="J38" s="95"/>
      <c r="L38"/>
    </row>
    <row r="39" spans="1:12" s="94" customFormat="1" x14ac:dyDescent="0.2">
      <c r="A39" s="199"/>
      <c r="B39" s="84"/>
      <c r="C39" s="84"/>
      <c r="D39" s="84"/>
      <c r="E39" s="85"/>
      <c r="F39" s="85"/>
      <c r="G39" s="85"/>
      <c r="H39" s="92"/>
      <c r="I39" s="85"/>
      <c r="J39" s="95"/>
      <c r="L39"/>
    </row>
    <row r="40" spans="1:12" s="94" customFormat="1" x14ac:dyDescent="0.2">
      <c r="A40" s="199"/>
      <c r="B40" s="84"/>
      <c r="C40" s="84"/>
      <c r="D40" s="84"/>
      <c r="E40" s="85"/>
      <c r="F40" s="85"/>
      <c r="G40" s="85"/>
      <c r="H40" s="92"/>
      <c r="I40" s="85"/>
      <c r="J40" s="95"/>
      <c r="L40"/>
    </row>
    <row r="41" spans="1:12" s="94" customFormat="1" x14ac:dyDescent="0.2">
      <c r="A41" s="199"/>
      <c r="B41" s="84"/>
      <c r="C41" s="84"/>
      <c r="D41" s="84"/>
      <c r="E41" s="85"/>
      <c r="F41" s="85"/>
      <c r="G41" s="85"/>
      <c r="H41" s="92"/>
      <c r="I41" s="85"/>
      <c r="J41" s="95"/>
      <c r="L41"/>
    </row>
  </sheetData>
  <hyperlinks>
    <hyperlink ref="B19" r:id="rId1" xr:uid="{DE3F1F0F-E8D0-4C9A-B78E-B61333E10123}"/>
    <hyperlink ref="B9" r:id="rId2" display="https://www.opm.gov/policy-data-oversight/pay-leave/" xr:uid="{7B015664-9751-462F-B9D0-13113C9AE260}"/>
  </hyperlinks>
  <printOptions horizontalCentered="1"/>
  <pageMargins left="0.7" right="0.7" top="0.75" bottom="0.75" header="0.3" footer="0.3"/>
  <pageSetup scale="96" fitToHeight="10" orientation="landscape" horizontalDpi="1200" verticalDpi="1200" r:id="rId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9E50C8-20A7-4EF6-8133-7E1961473491}">
  <sheetPr>
    <tabColor theme="6" tint="0.59999389629810485"/>
    <pageSetUpPr fitToPage="1"/>
  </sheetPr>
  <dimension ref="A1:L48"/>
  <sheetViews>
    <sheetView workbookViewId="0">
      <pane ySplit="22" topLeftCell="A37" activePane="bottomLeft" state="frozen"/>
      <selection pane="bottomLeft" activeCell="K23" sqref="K23"/>
    </sheetView>
  </sheetViews>
  <sheetFormatPr defaultRowHeight="12.75" x14ac:dyDescent="0.2"/>
  <cols>
    <col min="1" max="1" width="30.5703125" style="30" customWidth="1"/>
    <col min="2" max="3" width="8.5703125" style="29" customWidth="1"/>
    <col min="4" max="4" width="10.5703125" style="29" customWidth="1"/>
    <col min="5" max="5" width="9.5703125" style="36" customWidth="1"/>
    <col min="6" max="6" width="9" style="36" bestFit="1" customWidth="1"/>
    <col min="7" max="7" width="8.7109375" style="36"/>
    <col min="8" max="8" width="8.7109375" style="92"/>
    <col min="9" max="9" width="12.5703125" style="85" customWidth="1"/>
    <col min="10" max="10" width="9.7109375" style="84" customWidth="1"/>
    <col min="11" max="11" width="16.28515625" style="94" customWidth="1"/>
  </cols>
  <sheetData>
    <row r="1" spans="1:12" x14ac:dyDescent="0.2">
      <c r="A1" s="2" t="str">
        <f>'12 BH Collection WWLG'!A1</f>
        <v>RURAL UTILITIES SERVICE</v>
      </c>
      <c r="B1" s="35"/>
      <c r="C1" s="35"/>
      <c r="D1" s="35"/>
      <c r="E1" s="46"/>
      <c r="F1" s="46"/>
      <c r="G1" s="46"/>
      <c r="H1" s="88"/>
      <c r="I1" s="46"/>
      <c r="J1" s="46"/>
      <c r="K1" s="46"/>
    </row>
    <row r="2" spans="1:12" x14ac:dyDescent="0.2">
      <c r="A2" s="2" t="str">
        <f>'12 BH Collection WWLG'!A2</f>
        <v>WATER AND WASTE LOAN AND GRANT PROGRAM</v>
      </c>
      <c r="B2" s="35"/>
      <c r="C2" s="35"/>
      <c r="D2" s="35"/>
      <c r="E2" s="46"/>
      <c r="F2" s="46"/>
      <c r="G2" s="46"/>
      <c r="H2" s="88"/>
      <c r="I2" s="46"/>
      <c r="J2" s="46"/>
      <c r="K2" s="46"/>
    </row>
    <row r="3" spans="1:12" x14ac:dyDescent="0.2">
      <c r="A3" s="2" t="str">
        <f>'12 BH Collection RAVG-Reg'!A3</f>
        <v>RURAL AND NATIVE ALASKAN VILLAGES GRANTS (RAVG-REGULAR)</v>
      </c>
      <c r="B3" s="35"/>
      <c r="C3" s="35"/>
      <c r="D3" s="35"/>
      <c r="E3" s="46"/>
      <c r="F3" s="46"/>
      <c r="G3" s="46"/>
      <c r="H3" s="88"/>
      <c r="I3" s="46"/>
      <c r="J3" s="46"/>
      <c r="K3" s="46"/>
    </row>
    <row r="4" spans="1:12" x14ac:dyDescent="0.2">
      <c r="A4" s="2" t="str">
        <f>'12 BH Collection WWLG'!A3</f>
        <v>INFORMATION COLLECTION BURDEN HOURS</v>
      </c>
      <c r="B4" s="35"/>
      <c r="C4" s="35"/>
      <c r="D4" s="35"/>
      <c r="E4" s="46"/>
      <c r="F4" s="46"/>
      <c r="G4" s="46"/>
      <c r="H4" s="88"/>
      <c r="I4" s="46"/>
      <c r="J4" s="46"/>
      <c r="K4" s="46"/>
    </row>
    <row r="5" spans="1:12" x14ac:dyDescent="0.2">
      <c r="A5" s="2" t="str">
        <f>'12 BH Collection WWLG'!A4</f>
        <v>OMB # 0572 - 0121</v>
      </c>
      <c r="B5" s="35"/>
      <c r="C5" s="35"/>
      <c r="D5" s="35"/>
      <c r="E5" s="46"/>
      <c r="F5" s="46"/>
      <c r="G5" s="46"/>
      <c r="H5" s="88"/>
      <c r="I5" s="46"/>
      <c r="J5" s="46"/>
      <c r="K5" s="46"/>
    </row>
    <row r="6" spans="1:12" x14ac:dyDescent="0.2">
      <c r="A6" s="4">
        <f>'12 BH Collection WWLG'!A5</f>
        <v>45614</v>
      </c>
      <c r="B6" s="35"/>
      <c r="C6" s="35"/>
      <c r="D6" s="35"/>
      <c r="E6" s="46"/>
      <c r="F6" s="46"/>
      <c r="G6" s="46"/>
      <c r="H6" s="88"/>
      <c r="I6" s="46"/>
      <c r="J6" s="46"/>
      <c r="K6" s="46"/>
    </row>
    <row r="7" spans="1:12" x14ac:dyDescent="0.2">
      <c r="A7" s="33"/>
      <c r="B7" s="32"/>
      <c r="C7" s="32"/>
      <c r="D7" s="32"/>
      <c r="E7" s="47"/>
      <c r="F7" s="47"/>
      <c r="G7" s="47"/>
      <c r="H7" s="89"/>
      <c r="I7" s="47"/>
      <c r="J7" s="32"/>
      <c r="K7" s="93"/>
    </row>
    <row r="8" spans="1:12" ht="15" x14ac:dyDescent="0.25">
      <c r="A8" s="177" t="s">
        <v>307</v>
      </c>
      <c r="B8" s="178"/>
      <c r="C8" s="179"/>
      <c r="D8" s="180"/>
      <c r="E8" s="181"/>
      <c r="F8" s="181"/>
      <c r="G8" s="181"/>
      <c r="H8" s="182"/>
      <c r="I8" s="181"/>
      <c r="J8" s="180"/>
      <c r="K8" s="183"/>
      <c r="L8" s="184"/>
    </row>
    <row r="9" spans="1:12" ht="15" x14ac:dyDescent="0.25">
      <c r="A9" s="177" t="s">
        <v>308</v>
      </c>
      <c r="B9" s="179" t="s">
        <v>309</v>
      </c>
      <c r="C9" s="179"/>
      <c r="D9" s="180"/>
      <c r="E9" s="181"/>
      <c r="F9" s="181"/>
      <c r="G9" s="181"/>
      <c r="H9" s="182"/>
      <c r="I9" s="181"/>
      <c r="J9" s="180"/>
      <c r="K9" s="183"/>
      <c r="L9" s="184"/>
    </row>
    <row r="10" spans="1:12" ht="15" x14ac:dyDescent="0.25">
      <c r="A10" s="177" t="s">
        <v>310</v>
      </c>
      <c r="B10" s="178"/>
      <c r="C10" s="179"/>
      <c r="D10" s="180"/>
      <c r="E10" s="181"/>
      <c r="F10" s="181"/>
      <c r="G10" s="181"/>
      <c r="H10" s="182"/>
      <c r="I10" s="181"/>
      <c r="J10" s="180"/>
      <c r="K10" s="183"/>
      <c r="L10" s="184"/>
    </row>
    <row r="11" spans="1:12" ht="15" x14ac:dyDescent="0.25">
      <c r="A11" s="177" t="s">
        <v>311</v>
      </c>
      <c r="B11" s="178"/>
      <c r="C11" s="179"/>
      <c r="D11" s="180"/>
      <c r="E11" s="181"/>
      <c r="F11" s="181"/>
      <c r="G11" s="181"/>
      <c r="H11" s="182"/>
      <c r="I11" s="181"/>
      <c r="J11" s="180"/>
      <c r="K11" s="183"/>
      <c r="L11" s="184"/>
    </row>
    <row r="12" spans="1:12" ht="15" x14ac:dyDescent="0.25">
      <c r="A12" s="177"/>
      <c r="B12" s="178"/>
      <c r="C12" s="179"/>
      <c r="D12" s="180"/>
      <c r="E12" s="181"/>
      <c r="F12" s="181"/>
      <c r="G12" s="181"/>
      <c r="H12" s="182"/>
      <c r="I12" s="181"/>
      <c r="J12" s="180"/>
      <c r="K12" s="183"/>
      <c r="L12" s="184"/>
    </row>
    <row r="13" spans="1:12" ht="15" x14ac:dyDescent="0.25">
      <c r="A13" s="177" t="s">
        <v>312</v>
      </c>
      <c r="B13" s="178"/>
      <c r="C13" s="179"/>
      <c r="D13" s="180"/>
      <c r="E13" s="181"/>
      <c r="F13" s="181"/>
      <c r="G13" s="181"/>
      <c r="H13" s="182"/>
      <c r="I13" s="181"/>
      <c r="J13" s="180"/>
      <c r="K13" s="183"/>
      <c r="L13" s="184"/>
    </row>
    <row r="14" spans="1:12" ht="15" x14ac:dyDescent="0.25">
      <c r="A14" s="177" t="s">
        <v>340</v>
      </c>
      <c r="B14" s="178"/>
      <c r="C14" s="179"/>
      <c r="D14" s="180"/>
      <c r="E14" s="181"/>
      <c r="F14" s="181"/>
      <c r="G14" s="181"/>
      <c r="H14" s="182"/>
      <c r="I14" s="181"/>
      <c r="J14" s="180"/>
      <c r="K14" s="183"/>
      <c r="L14" s="184"/>
    </row>
    <row r="15" spans="1:12" ht="15" x14ac:dyDescent="0.25">
      <c r="A15" s="177"/>
      <c r="B15" s="178"/>
      <c r="C15" s="179"/>
      <c r="D15" s="180"/>
      <c r="E15" s="181"/>
      <c r="F15" s="181"/>
      <c r="G15" s="181"/>
      <c r="H15" s="182"/>
      <c r="I15" s="181"/>
      <c r="J15" s="180"/>
      <c r="K15" s="183"/>
      <c r="L15" s="184"/>
    </row>
    <row r="16" spans="1:12" ht="15" x14ac:dyDescent="0.25">
      <c r="A16" s="177" t="s">
        <v>313</v>
      </c>
      <c r="B16" s="178"/>
      <c r="C16" s="179"/>
      <c r="D16" s="180"/>
      <c r="E16" s="181"/>
      <c r="F16" s="181"/>
      <c r="G16" s="181"/>
      <c r="H16" s="182"/>
      <c r="I16" s="181"/>
      <c r="J16" s="180"/>
      <c r="K16" s="183"/>
      <c r="L16" s="184"/>
    </row>
    <row r="17" spans="1:12" ht="15" x14ac:dyDescent="0.25">
      <c r="A17" s="177" t="s">
        <v>314</v>
      </c>
      <c r="B17" s="178"/>
      <c r="C17" s="179"/>
      <c r="D17" s="180"/>
      <c r="E17" s="181"/>
      <c r="F17" s="181"/>
      <c r="G17" s="181"/>
      <c r="H17" s="182"/>
      <c r="I17" s="181"/>
      <c r="J17" s="180"/>
      <c r="K17" s="183"/>
      <c r="L17" s="184"/>
    </row>
    <row r="18" spans="1:12" ht="15" x14ac:dyDescent="0.25">
      <c r="A18" s="177"/>
      <c r="B18" s="178"/>
      <c r="C18" s="179"/>
      <c r="D18" s="180"/>
      <c r="E18" s="181"/>
      <c r="F18" s="181"/>
      <c r="G18" s="181"/>
      <c r="H18" s="182"/>
      <c r="I18" s="181"/>
      <c r="J18" s="180"/>
      <c r="K18" s="183"/>
      <c r="L18" s="184"/>
    </row>
    <row r="19" spans="1:12" ht="15" x14ac:dyDescent="0.25">
      <c r="A19" s="177" t="s">
        <v>315</v>
      </c>
      <c r="B19" s="178" t="s">
        <v>316</v>
      </c>
      <c r="C19" s="178"/>
      <c r="D19" s="180"/>
      <c r="E19" s="181"/>
      <c r="F19" s="185"/>
      <c r="G19" s="185"/>
      <c r="H19" s="186"/>
      <c r="I19" s="185"/>
      <c r="J19" s="180"/>
      <c r="K19" s="185">
        <v>0.36249999999999999</v>
      </c>
      <c r="L19" s="184"/>
    </row>
    <row r="20" spans="1:12" x14ac:dyDescent="0.2">
      <c r="A20" s="31"/>
      <c r="B20" s="25"/>
      <c r="C20" s="32"/>
      <c r="D20" s="32"/>
      <c r="E20" s="47"/>
      <c r="F20" s="83"/>
      <c r="G20" s="47"/>
      <c r="H20" s="89"/>
      <c r="I20" s="47"/>
      <c r="J20" s="32"/>
      <c r="K20" s="93"/>
    </row>
    <row r="21" spans="1:12" x14ac:dyDescent="0.2">
      <c r="A21" s="28" t="s">
        <v>317</v>
      </c>
      <c r="B21" s="34"/>
      <c r="C21" s="34"/>
      <c r="D21" s="34"/>
      <c r="E21" s="37"/>
      <c r="F21" s="38"/>
      <c r="G21" s="48" t="s">
        <v>318</v>
      </c>
      <c r="H21" s="236">
        <f>H23+H31+H38</f>
        <v>686</v>
      </c>
      <c r="I21" s="237">
        <f>I23+I31+I38</f>
        <v>45728.112331730772</v>
      </c>
      <c r="J21" s="34"/>
      <c r="K21" s="230">
        <f>K23+K31+K38</f>
        <v>802081</v>
      </c>
    </row>
    <row r="22" spans="1:12" ht="51" x14ac:dyDescent="0.2">
      <c r="A22" s="165" t="s">
        <v>319</v>
      </c>
      <c r="B22" s="165" t="s">
        <v>320</v>
      </c>
      <c r="C22" s="165" t="s">
        <v>321</v>
      </c>
      <c r="D22" s="166" t="s">
        <v>322</v>
      </c>
      <c r="E22" s="86" t="s">
        <v>323</v>
      </c>
      <c r="F22" s="86" t="s">
        <v>324</v>
      </c>
      <c r="G22" s="86" t="s">
        <v>325</v>
      </c>
      <c r="H22" s="90" t="s">
        <v>326</v>
      </c>
      <c r="I22" s="86" t="s">
        <v>327</v>
      </c>
      <c r="J22" s="87" t="s">
        <v>328</v>
      </c>
      <c r="K22" s="86" t="s">
        <v>329</v>
      </c>
    </row>
    <row r="23" spans="1:12" x14ac:dyDescent="0.2">
      <c r="A23" s="167" t="s">
        <v>330</v>
      </c>
      <c r="B23" s="168"/>
      <c r="C23" s="168"/>
      <c r="D23" s="169"/>
      <c r="E23" s="170"/>
      <c r="F23" s="170"/>
      <c r="G23" s="170"/>
      <c r="H23" s="235">
        <f>SUM(H24:H30)</f>
        <v>268</v>
      </c>
      <c r="I23" s="233">
        <f>SUM(I24:I30)</f>
        <v>17987.373894230768</v>
      </c>
      <c r="J23" s="194">
        <f>'12 BH Collection RAVG-Reg'!C8</f>
        <v>23</v>
      </c>
      <c r="K23" s="232">
        <f>ROUND((J23*I23),0)</f>
        <v>413710</v>
      </c>
    </row>
    <row r="24" spans="1:12" x14ac:dyDescent="0.2">
      <c r="A24" s="171" t="s">
        <v>331</v>
      </c>
      <c r="B24" s="84">
        <v>7</v>
      </c>
      <c r="C24" s="84">
        <v>5</v>
      </c>
      <c r="D24" s="172">
        <v>56898</v>
      </c>
      <c r="E24" s="85">
        <f>(D24/52)/40</f>
        <v>27.354807692307691</v>
      </c>
      <c r="F24" s="85">
        <f>E24*$K$19</f>
        <v>9.9161177884615377</v>
      </c>
      <c r="G24" s="85">
        <f>E24+F24</f>
        <v>37.270925480769229</v>
      </c>
      <c r="H24" s="92">
        <v>8</v>
      </c>
      <c r="I24" s="85">
        <f>H24*G24</f>
        <v>298.16740384615383</v>
      </c>
      <c r="J24" s="95"/>
    </row>
    <row r="25" spans="1:12" x14ac:dyDescent="0.2">
      <c r="A25" s="171" t="s">
        <v>332</v>
      </c>
      <c r="B25" s="84">
        <v>12</v>
      </c>
      <c r="C25" s="84">
        <v>5</v>
      </c>
      <c r="D25" s="172">
        <v>100926</v>
      </c>
      <c r="E25" s="85">
        <f>(D25/52)/40</f>
        <v>48.52211538461539</v>
      </c>
      <c r="F25" s="85">
        <f>E25*$K$19</f>
        <v>17.58926682692308</v>
      </c>
      <c r="G25" s="85">
        <f>E25+F25</f>
        <v>66.111382211538469</v>
      </c>
      <c r="H25" s="92">
        <v>100</v>
      </c>
      <c r="I25" s="85">
        <f>H25*G25</f>
        <v>6611.1382211538466</v>
      </c>
      <c r="J25" s="95"/>
    </row>
    <row r="26" spans="1:12" x14ac:dyDescent="0.2">
      <c r="A26" s="171" t="s">
        <v>333</v>
      </c>
      <c r="B26" s="84">
        <v>13</v>
      </c>
      <c r="C26" s="84">
        <v>5</v>
      </c>
      <c r="D26" s="172">
        <v>120018</v>
      </c>
      <c r="E26" s="85">
        <f t="shared" ref="E26:E30" si="0">(D26/52)/40</f>
        <v>57.700961538461534</v>
      </c>
      <c r="F26" s="85">
        <f t="shared" ref="F26:F30" si="1">E26*$K$19</f>
        <v>20.916598557692307</v>
      </c>
      <c r="G26" s="85">
        <f t="shared" ref="G26:G30" si="2">E26+F26</f>
        <v>78.617560096153838</v>
      </c>
      <c r="H26" s="92">
        <v>20</v>
      </c>
      <c r="I26" s="85">
        <f t="shared" ref="I26:I43" si="3">H26*G26</f>
        <v>1572.3512019230768</v>
      </c>
      <c r="J26" s="95"/>
    </row>
    <row r="27" spans="1:12" x14ac:dyDescent="0.2">
      <c r="A27" s="171" t="s">
        <v>334</v>
      </c>
      <c r="B27" s="84">
        <v>12</v>
      </c>
      <c r="C27" s="84">
        <v>5</v>
      </c>
      <c r="D27" s="172">
        <v>100926</v>
      </c>
      <c r="E27" s="85">
        <f t="shared" si="0"/>
        <v>48.52211538461539</v>
      </c>
      <c r="F27" s="85">
        <f t="shared" si="1"/>
        <v>17.58926682692308</v>
      </c>
      <c r="G27" s="85">
        <f t="shared" si="2"/>
        <v>66.111382211538469</v>
      </c>
      <c r="H27" s="92">
        <v>40</v>
      </c>
      <c r="I27" s="85">
        <f t="shared" si="3"/>
        <v>2644.4552884615387</v>
      </c>
      <c r="J27" s="95"/>
    </row>
    <row r="28" spans="1:12" x14ac:dyDescent="0.2">
      <c r="A28" s="171" t="s">
        <v>335</v>
      </c>
      <c r="B28" s="84">
        <v>12</v>
      </c>
      <c r="C28" s="84">
        <v>5</v>
      </c>
      <c r="D28" s="172">
        <v>100926</v>
      </c>
      <c r="E28" s="85">
        <f t="shared" si="0"/>
        <v>48.52211538461539</v>
      </c>
      <c r="F28" s="85">
        <f t="shared" si="1"/>
        <v>17.58926682692308</v>
      </c>
      <c r="G28" s="85">
        <f t="shared" si="2"/>
        <v>66.111382211538469</v>
      </c>
      <c r="H28" s="92">
        <v>40</v>
      </c>
      <c r="I28" s="85">
        <f t="shared" si="3"/>
        <v>2644.4552884615387</v>
      </c>
      <c r="J28" s="95"/>
    </row>
    <row r="29" spans="1:12" ht="25.5" x14ac:dyDescent="0.2">
      <c r="A29" s="171" t="s">
        <v>336</v>
      </c>
      <c r="B29" s="84">
        <v>12</v>
      </c>
      <c r="C29" s="84">
        <v>5</v>
      </c>
      <c r="D29" s="172">
        <v>100926</v>
      </c>
      <c r="E29" s="85">
        <f t="shared" si="0"/>
        <v>48.52211538461539</v>
      </c>
      <c r="F29" s="85">
        <f t="shared" si="1"/>
        <v>17.58926682692308</v>
      </c>
      <c r="G29" s="85">
        <f t="shared" si="2"/>
        <v>66.111382211538469</v>
      </c>
      <c r="H29" s="92">
        <v>40</v>
      </c>
      <c r="I29" s="85">
        <f t="shared" si="3"/>
        <v>2644.4552884615387</v>
      </c>
      <c r="J29" s="95"/>
    </row>
    <row r="30" spans="1:12" x14ac:dyDescent="0.2">
      <c r="A30" s="171" t="s">
        <v>337</v>
      </c>
      <c r="B30" s="84">
        <v>13</v>
      </c>
      <c r="C30" s="84">
        <v>5</v>
      </c>
      <c r="D30" s="172">
        <v>120018</v>
      </c>
      <c r="E30" s="85">
        <f t="shared" si="0"/>
        <v>57.700961538461534</v>
      </c>
      <c r="F30" s="85">
        <f t="shared" si="1"/>
        <v>20.916598557692307</v>
      </c>
      <c r="G30" s="85">
        <f t="shared" si="2"/>
        <v>78.617560096153838</v>
      </c>
      <c r="H30" s="92">
        <v>20</v>
      </c>
      <c r="I30" s="85">
        <f t="shared" si="3"/>
        <v>1572.3512019230768</v>
      </c>
      <c r="J30" s="95"/>
    </row>
    <row r="31" spans="1:12" x14ac:dyDescent="0.2">
      <c r="A31" s="167" t="s">
        <v>338</v>
      </c>
      <c r="B31" s="168"/>
      <c r="C31" s="168"/>
      <c r="D31" s="169"/>
      <c r="E31" s="170"/>
      <c r="F31" s="170"/>
      <c r="G31" s="170"/>
      <c r="H31" s="235">
        <f>SUM(H32:H37)</f>
        <v>188</v>
      </c>
      <c r="I31" s="233">
        <f>SUM(I32:I37)</f>
        <v>12573.40153846154</v>
      </c>
      <c r="J31" s="194">
        <f>'12 BH Collection RAVG-Reg'!$K$8</f>
        <v>14</v>
      </c>
      <c r="K31" s="232">
        <f>ROUND((J31*I31),0)</f>
        <v>176028</v>
      </c>
    </row>
    <row r="32" spans="1:12" x14ac:dyDescent="0.2">
      <c r="A32" s="171" t="s">
        <v>331</v>
      </c>
      <c r="B32" s="84">
        <v>7</v>
      </c>
      <c r="C32" s="84">
        <v>5</v>
      </c>
      <c r="D32" s="172">
        <v>56898</v>
      </c>
      <c r="E32" s="85">
        <f t="shared" ref="E32" si="4">(D32/52)/40</f>
        <v>27.354807692307691</v>
      </c>
      <c r="F32" s="85">
        <f>E32*$K$19</f>
        <v>9.9161177884615377</v>
      </c>
      <c r="G32" s="85">
        <f t="shared" ref="G32" si="5">E32+F32</f>
        <v>37.270925480769229</v>
      </c>
      <c r="H32" s="92">
        <v>8</v>
      </c>
      <c r="I32" s="85">
        <f t="shared" ref="I32" si="6">H32*G32</f>
        <v>298.16740384615383</v>
      </c>
      <c r="J32" s="95"/>
    </row>
    <row r="33" spans="1:12" x14ac:dyDescent="0.2">
      <c r="A33" s="171" t="s">
        <v>332</v>
      </c>
      <c r="B33" s="84">
        <v>12</v>
      </c>
      <c r="C33" s="84">
        <v>5</v>
      </c>
      <c r="D33" s="172">
        <v>100926</v>
      </c>
      <c r="E33" s="85">
        <f t="shared" ref="E33:E37" si="7">(D33/52)/40</f>
        <v>48.52211538461539</v>
      </c>
      <c r="F33" s="85">
        <f>E33*$K$19</f>
        <v>17.58926682692308</v>
      </c>
      <c r="G33" s="85">
        <f t="shared" ref="G33:G37" si="8">E33+F33</f>
        <v>66.111382211538469</v>
      </c>
      <c r="H33" s="92">
        <v>100</v>
      </c>
      <c r="I33" s="85">
        <f t="shared" si="3"/>
        <v>6611.1382211538466</v>
      </c>
      <c r="J33" s="95"/>
    </row>
    <row r="34" spans="1:12" x14ac:dyDescent="0.2">
      <c r="A34" s="171" t="s">
        <v>333</v>
      </c>
      <c r="B34" s="84">
        <v>13</v>
      </c>
      <c r="C34" s="84">
        <v>5</v>
      </c>
      <c r="D34" s="172">
        <v>120018</v>
      </c>
      <c r="E34" s="85">
        <f t="shared" si="7"/>
        <v>57.700961538461534</v>
      </c>
      <c r="F34" s="85">
        <f t="shared" ref="F34:F37" si="9">E34*$K$19</f>
        <v>20.916598557692307</v>
      </c>
      <c r="G34" s="85">
        <f t="shared" si="8"/>
        <v>78.617560096153838</v>
      </c>
      <c r="H34" s="92">
        <v>20</v>
      </c>
      <c r="I34" s="85">
        <f t="shared" si="3"/>
        <v>1572.3512019230768</v>
      </c>
      <c r="J34" s="95"/>
    </row>
    <row r="35" spans="1:12" x14ac:dyDescent="0.2">
      <c r="A35" s="171" t="s">
        <v>334</v>
      </c>
      <c r="B35" s="84">
        <v>12</v>
      </c>
      <c r="C35" s="84">
        <v>5</v>
      </c>
      <c r="D35" s="172">
        <v>100926</v>
      </c>
      <c r="E35" s="85">
        <f t="shared" si="7"/>
        <v>48.52211538461539</v>
      </c>
      <c r="F35" s="85">
        <f t="shared" si="9"/>
        <v>17.58926682692308</v>
      </c>
      <c r="G35" s="85">
        <f t="shared" si="8"/>
        <v>66.111382211538469</v>
      </c>
      <c r="H35" s="92">
        <v>40</v>
      </c>
      <c r="I35" s="85">
        <f t="shared" si="3"/>
        <v>2644.4552884615387</v>
      </c>
      <c r="J35" s="95"/>
    </row>
    <row r="36" spans="1:12" x14ac:dyDescent="0.2">
      <c r="A36" s="171" t="s">
        <v>335</v>
      </c>
      <c r="B36" s="84">
        <v>12</v>
      </c>
      <c r="C36" s="84">
        <v>5</v>
      </c>
      <c r="D36" s="172">
        <v>100926</v>
      </c>
      <c r="E36" s="85">
        <f t="shared" si="7"/>
        <v>48.52211538461539</v>
      </c>
      <c r="F36" s="85">
        <f t="shared" si="9"/>
        <v>17.58926682692308</v>
      </c>
      <c r="G36" s="85">
        <f t="shared" si="8"/>
        <v>66.111382211538469</v>
      </c>
      <c r="H36" s="92">
        <v>10</v>
      </c>
      <c r="I36" s="85">
        <f t="shared" si="3"/>
        <v>661.11382211538466</v>
      </c>
      <c r="J36" s="95"/>
    </row>
    <row r="37" spans="1:12" x14ac:dyDescent="0.2">
      <c r="A37" s="171" t="s">
        <v>337</v>
      </c>
      <c r="B37" s="84">
        <v>13</v>
      </c>
      <c r="C37" s="84">
        <v>5</v>
      </c>
      <c r="D37" s="172">
        <v>120018</v>
      </c>
      <c r="E37" s="85">
        <f t="shared" si="7"/>
        <v>57.700961538461534</v>
      </c>
      <c r="F37" s="85">
        <f t="shared" si="9"/>
        <v>20.916598557692307</v>
      </c>
      <c r="G37" s="85">
        <f t="shared" si="8"/>
        <v>78.617560096153838</v>
      </c>
      <c r="H37" s="92">
        <v>10</v>
      </c>
      <c r="I37" s="85">
        <f t="shared" si="3"/>
        <v>786.17560096153841</v>
      </c>
      <c r="J37" s="95"/>
    </row>
    <row r="38" spans="1:12" ht="13.15" customHeight="1" x14ac:dyDescent="0.2">
      <c r="A38" s="167" t="s">
        <v>339</v>
      </c>
      <c r="B38" s="168"/>
      <c r="C38" s="168"/>
      <c r="D38" s="169"/>
      <c r="E38" s="170"/>
      <c r="F38" s="170"/>
      <c r="G38" s="170"/>
      <c r="H38" s="235">
        <f>SUM(H39:H43)</f>
        <v>230</v>
      </c>
      <c r="I38" s="233">
        <f>SUM(I39:I43)</f>
        <v>15167.336899038462</v>
      </c>
      <c r="J38" s="194">
        <f>'12 BH Collection RAVG-Reg'!$K$8</f>
        <v>14</v>
      </c>
      <c r="K38" s="232">
        <f>ROUND((J38*I38),0)</f>
        <v>212343</v>
      </c>
    </row>
    <row r="39" spans="1:12" x14ac:dyDescent="0.2">
      <c r="A39" s="171" t="s">
        <v>331</v>
      </c>
      <c r="B39" s="84">
        <v>7</v>
      </c>
      <c r="C39" s="84">
        <v>5</v>
      </c>
      <c r="D39" s="172">
        <v>56898</v>
      </c>
      <c r="E39" s="85">
        <f>(D39/52)/40</f>
        <v>27.354807692307691</v>
      </c>
      <c r="F39" s="85">
        <f>E39*$K$19</f>
        <v>9.9161177884615377</v>
      </c>
      <c r="G39" s="85">
        <f t="shared" ref="G39" si="10">E39+F39</f>
        <v>37.270925480769229</v>
      </c>
      <c r="H39" s="92">
        <v>10</v>
      </c>
      <c r="I39" s="85">
        <f t="shared" ref="I39" si="11">H39*G39</f>
        <v>372.70925480769228</v>
      </c>
      <c r="J39" s="95"/>
    </row>
    <row r="40" spans="1:12" x14ac:dyDescent="0.2">
      <c r="A40" s="171" t="s">
        <v>332</v>
      </c>
      <c r="B40" s="84">
        <v>12</v>
      </c>
      <c r="C40" s="84">
        <v>5</v>
      </c>
      <c r="D40" s="172">
        <v>100926</v>
      </c>
      <c r="E40" s="85">
        <f>(D40/52)/40</f>
        <v>48.52211538461539</v>
      </c>
      <c r="F40" s="85">
        <f>E40*$K$19</f>
        <v>17.58926682692308</v>
      </c>
      <c r="G40" s="85">
        <f t="shared" ref="G40:G43" si="12">E40+F40</f>
        <v>66.111382211538469</v>
      </c>
      <c r="H40" s="92">
        <v>100</v>
      </c>
      <c r="I40" s="85">
        <f t="shared" si="3"/>
        <v>6611.1382211538466</v>
      </c>
      <c r="J40" s="95"/>
    </row>
    <row r="41" spans="1:12" x14ac:dyDescent="0.2">
      <c r="A41" s="171" t="s">
        <v>333</v>
      </c>
      <c r="B41" s="84">
        <v>13</v>
      </c>
      <c r="C41" s="84">
        <v>5</v>
      </c>
      <c r="D41" s="172">
        <v>120018</v>
      </c>
      <c r="E41" s="85">
        <f t="shared" ref="E41:E43" si="13">(D41/52)/40</f>
        <v>57.700961538461534</v>
      </c>
      <c r="F41" s="85">
        <f>E41*$K$19</f>
        <v>20.916598557692307</v>
      </c>
      <c r="G41" s="85">
        <f t="shared" si="12"/>
        <v>78.617560096153838</v>
      </c>
      <c r="H41" s="92">
        <v>20</v>
      </c>
      <c r="I41" s="85">
        <f t="shared" si="3"/>
        <v>1572.3512019230768</v>
      </c>
      <c r="J41" s="95"/>
    </row>
    <row r="42" spans="1:12" x14ac:dyDescent="0.2">
      <c r="A42" s="171" t="s">
        <v>334</v>
      </c>
      <c r="B42" s="84">
        <v>12</v>
      </c>
      <c r="C42" s="84">
        <v>5</v>
      </c>
      <c r="D42" s="172">
        <v>100926</v>
      </c>
      <c r="E42" s="85">
        <f t="shared" si="13"/>
        <v>48.52211538461539</v>
      </c>
      <c r="F42" s="85">
        <f t="shared" ref="F42:F43" si="14">E42*$K$19</f>
        <v>17.58926682692308</v>
      </c>
      <c r="G42" s="85">
        <f t="shared" si="12"/>
        <v>66.111382211538469</v>
      </c>
      <c r="H42" s="92">
        <v>20</v>
      </c>
      <c r="I42" s="85">
        <f t="shared" si="3"/>
        <v>1322.2276442307693</v>
      </c>
      <c r="J42" s="95"/>
    </row>
    <row r="43" spans="1:12" s="94" customFormat="1" x14ac:dyDescent="0.2">
      <c r="A43" s="171" t="s">
        <v>335</v>
      </c>
      <c r="B43" s="84">
        <v>12</v>
      </c>
      <c r="C43" s="84">
        <v>5</v>
      </c>
      <c r="D43" s="172">
        <v>100926</v>
      </c>
      <c r="E43" s="85">
        <f t="shared" si="13"/>
        <v>48.52211538461539</v>
      </c>
      <c r="F43" s="85">
        <f t="shared" si="14"/>
        <v>17.58926682692308</v>
      </c>
      <c r="G43" s="85">
        <f t="shared" si="12"/>
        <v>66.111382211538469</v>
      </c>
      <c r="H43" s="92">
        <v>80</v>
      </c>
      <c r="I43" s="85">
        <f t="shared" si="3"/>
        <v>5288.9105769230773</v>
      </c>
      <c r="J43" s="95"/>
      <c r="L43"/>
    </row>
    <row r="44" spans="1:12" s="94" customFormat="1" x14ac:dyDescent="0.2">
      <c r="A44" s="171"/>
      <c r="B44" s="84"/>
      <c r="C44" s="84"/>
      <c r="D44" s="172"/>
      <c r="E44" s="85"/>
      <c r="F44" s="85"/>
      <c r="G44" s="85"/>
      <c r="H44" s="92"/>
      <c r="I44" s="85"/>
      <c r="J44" s="95"/>
      <c r="L44"/>
    </row>
    <row r="45" spans="1:12" s="94" customFormat="1" x14ac:dyDescent="0.2">
      <c r="A45" s="199"/>
      <c r="B45" s="84"/>
      <c r="C45" s="84"/>
      <c r="D45" s="84"/>
      <c r="E45" s="85"/>
      <c r="F45" s="85"/>
      <c r="G45" s="85"/>
      <c r="H45" s="92"/>
      <c r="I45" s="85"/>
      <c r="J45" s="95"/>
      <c r="L45"/>
    </row>
    <row r="46" spans="1:12" s="94" customFormat="1" x14ac:dyDescent="0.2">
      <c r="A46" s="199"/>
      <c r="B46" s="84"/>
      <c r="C46" s="84"/>
      <c r="D46" s="84"/>
      <c r="E46" s="85"/>
      <c r="F46" s="85"/>
      <c r="G46" s="85"/>
      <c r="H46" s="92"/>
      <c r="I46" s="85"/>
      <c r="J46" s="95"/>
      <c r="L46"/>
    </row>
    <row r="47" spans="1:12" s="94" customFormat="1" x14ac:dyDescent="0.2">
      <c r="A47" s="199"/>
      <c r="B47" s="84"/>
      <c r="C47" s="84"/>
      <c r="D47" s="84"/>
      <c r="E47" s="85"/>
      <c r="F47" s="85"/>
      <c r="G47" s="85"/>
      <c r="H47" s="92"/>
      <c r="I47" s="85"/>
      <c r="J47" s="95"/>
      <c r="L47"/>
    </row>
    <row r="48" spans="1:12" s="94" customFormat="1" x14ac:dyDescent="0.2">
      <c r="A48" s="199"/>
      <c r="B48" s="84"/>
      <c r="C48" s="84"/>
      <c r="D48" s="84"/>
      <c r="E48" s="85"/>
      <c r="F48" s="85"/>
      <c r="G48" s="85"/>
      <c r="H48" s="92"/>
      <c r="I48" s="85"/>
      <c r="J48" s="95"/>
      <c r="L48"/>
    </row>
  </sheetData>
  <hyperlinks>
    <hyperlink ref="B19" r:id="rId1" xr:uid="{F8D3235F-AEF8-4174-A532-789351FB338D}"/>
    <hyperlink ref="B9" r:id="rId2" display="https://www.opm.gov/policy-data-oversight/pay-leave/" xr:uid="{B579FB05-AD42-42A3-9EE6-54D1953A5E50}"/>
  </hyperlinks>
  <printOptions horizontalCentered="1"/>
  <pageMargins left="0.7" right="0.7" top="0.75" bottom="0.75" header="0.3" footer="0.3"/>
  <pageSetup scale="96" fitToHeight="10" orientation="landscape" horizontalDpi="1200" verticalDpi="1200" r:id="rId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6C7C61-E8BE-43B1-9D67-51D95BBECDE9}">
  <sheetPr>
    <tabColor theme="6" tint="0.79998168889431442"/>
    <pageSetUpPr fitToPage="1"/>
  </sheetPr>
  <dimension ref="A1:L41"/>
  <sheetViews>
    <sheetView workbookViewId="0">
      <pane ySplit="22" topLeftCell="A26" activePane="bottomLeft" state="frozen"/>
      <selection pane="bottomLeft" activeCell="N38" sqref="N38"/>
    </sheetView>
  </sheetViews>
  <sheetFormatPr defaultRowHeight="12.75" x14ac:dyDescent="0.2"/>
  <cols>
    <col min="1" max="1" width="30.5703125" style="30" customWidth="1"/>
    <col min="2" max="3" width="8.5703125" style="29" customWidth="1"/>
    <col min="4" max="4" width="10.5703125" style="29" customWidth="1"/>
    <col min="5" max="5" width="9.5703125" style="36" customWidth="1"/>
    <col min="6" max="6" width="9" style="36" bestFit="1" customWidth="1"/>
    <col min="7" max="7" width="8.7109375" style="36"/>
    <col min="8" max="8" width="8.7109375" style="92"/>
    <col min="9" max="9" width="12.5703125" style="85" customWidth="1"/>
    <col min="10" max="10" width="9.7109375" style="84" customWidth="1"/>
    <col min="11" max="11" width="16.28515625" style="94" customWidth="1"/>
  </cols>
  <sheetData>
    <row r="1" spans="1:12" x14ac:dyDescent="0.2">
      <c r="A1" s="2" t="str">
        <f>'12 BH Collection WWLG'!A1</f>
        <v>RURAL UTILITIES SERVICE</v>
      </c>
      <c r="B1" s="35"/>
      <c r="C1" s="35"/>
      <c r="D1" s="35"/>
      <c r="E1" s="46"/>
      <c r="F1" s="46"/>
      <c r="G1" s="46"/>
      <c r="H1" s="88"/>
      <c r="I1" s="46"/>
      <c r="J1" s="46"/>
      <c r="K1" s="46"/>
    </row>
    <row r="2" spans="1:12" x14ac:dyDescent="0.2">
      <c r="A2" s="2" t="str">
        <f>'12 BH Collection WWLG'!A2</f>
        <v>WATER AND WASTE LOAN AND GRANT PROGRAM</v>
      </c>
      <c r="B2" s="35"/>
      <c r="C2" s="35"/>
      <c r="D2" s="35"/>
      <c r="E2" s="46"/>
      <c r="F2" s="46"/>
      <c r="G2" s="46"/>
      <c r="H2" s="88"/>
      <c r="I2" s="46"/>
      <c r="J2" s="46"/>
      <c r="K2" s="46"/>
    </row>
    <row r="3" spans="1:12" x14ac:dyDescent="0.2">
      <c r="A3" s="2" t="str">
        <f>'12 BH Collection RAVG PPG'!A3</f>
        <v>RURAL AND NATIVE ALASKAN VILLAGES GRANTS - PREDEVELOPMENT PLANNING GRANTS (RAVG PPG)</v>
      </c>
      <c r="B3" s="35"/>
      <c r="C3" s="35"/>
      <c r="D3" s="35"/>
      <c r="E3" s="46"/>
      <c r="F3" s="46"/>
      <c r="G3" s="46"/>
      <c r="H3" s="88"/>
      <c r="I3" s="46"/>
      <c r="J3" s="46"/>
      <c r="K3" s="46"/>
    </row>
    <row r="4" spans="1:12" x14ac:dyDescent="0.2">
      <c r="A4" s="2" t="str">
        <f>'12 BH Collection WWLG'!A3</f>
        <v>INFORMATION COLLECTION BURDEN HOURS</v>
      </c>
      <c r="B4" s="35"/>
      <c r="C4" s="35"/>
      <c r="D4" s="35"/>
      <c r="E4" s="46"/>
      <c r="F4" s="46"/>
      <c r="G4" s="46"/>
      <c r="H4" s="88"/>
      <c r="I4" s="46"/>
      <c r="J4" s="46"/>
      <c r="K4" s="46"/>
    </row>
    <row r="5" spans="1:12" x14ac:dyDescent="0.2">
      <c r="A5" s="2" t="str">
        <f>'12 BH Collection WWLG'!A4</f>
        <v>OMB # 0572 - 0121</v>
      </c>
      <c r="B5" s="35"/>
      <c r="C5" s="35"/>
      <c r="D5" s="35"/>
      <c r="E5" s="46"/>
      <c r="F5" s="46"/>
      <c r="G5" s="46"/>
      <c r="H5" s="88"/>
      <c r="I5" s="46"/>
      <c r="J5" s="46"/>
      <c r="K5" s="46"/>
    </row>
    <row r="6" spans="1:12" x14ac:dyDescent="0.2">
      <c r="A6" s="4">
        <f>'12 BH Collection WWLG'!A5</f>
        <v>45614</v>
      </c>
      <c r="B6" s="35"/>
      <c r="C6" s="35"/>
      <c r="D6" s="35"/>
      <c r="E6" s="46"/>
      <c r="F6" s="46"/>
      <c r="G6" s="46"/>
      <c r="H6" s="88"/>
      <c r="I6" s="46"/>
      <c r="J6" s="46"/>
      <c r="K6" s="46"/>
    </row>
    <row r="7" spans="1:12" x14ac:dyDescent="0.2">
      <c r="A7" s="33"/>
      <c r="B7" s="32"/>
      <c r="C7" s="32"/>
      <c r="D7" s="32"/>
      <c r="E7" s="47"/>
      <c r="F7" s="47"/>
      <c r="G7" s="47"/>
      <c r="H7" s="89"/>
      <c r="I7" s="47"/>
      <c r="J7" s="32"/>
      <c r="K7" s="93"/>
    </row>
    <row r="8" spans="1:12" ht="15" x14ac:dyDescent="0.25">
      <c r="A8" s="177" t="s">
        <v>307</v>
      </c>
      <c r="B8" s="178"/>
      <c r="C8" s="179"/>
      <c r="D8" s="180"/>
      <c r="E8" s="181"/>
      <c r="F8" s="181"/>
      <c r="G8" s="181"/>
      <c r="H8" s="182"/>
      <c r="I8" s="181"/>
      <c r="J8" s="180"/>
      <c r="K8" s="183"/>
      <c r="L8" s="184"/>
    </row>
    <row r="9" spans="1:12" ht="15" x14ac:dyDescent="0.25">
      <c r="A9" s="177" t="s">
        <v>308</v>
      </c>
      <c r="B9" s="179" t="s">
        <v>309</v>
      </c>
      <c r="C9" s="179"/>
      <c r="D9" s="180"/>
      <c r="E9" s="181"/>
      <c r="F9" s="181"/>
      <c r="G9" s="181"/>
      <c r="H9" s="182"/>
      <c r="I9" s="181"/>
      <c r="J9" s="180"/>
      <c r="K9" s="183"/>
      <c r="L9" s="184"/>
    </row>
    <row r="10" spans="1:12" ht="15" x14ac:dyDescent="0.25">
      <c r="A10" s="177" t="s">
        <v>310</v>
      </c>
      <c r="B10" s="178"/>
      <c r="C10" s="179"/>
      <c r="D10" s="180"/>
      <c r="E10" s="181"/>
      <c r="F10" s="181"/>
      <c r="G10" s="181"/>
      <c r="H10" s="182"/>
      <c r="I10" s="181"/>
      <c r="J10" s="180"/>
      <c r="K10" s="183"/>
      <c r="L10" s="184"/>
    </row>
    <row r="11" spans="1:12" ht="15" x14ac:dyDescent="0.25">
      <c r="A11" s="177" t="s">
        <v>311</v>
      </c>
      <c r="B11" s="178"/>
      <c r="C11" s="179"/>
      <c r="D11" s="180"/>
      <c r="E11" s="181"/>
      <c r="F11" s="181"/>
      <c r="G11" s="181"/>
      <c r="H11" s="182"/>
      <c r="I11" s="181"/>
      <c r="J11" s="180"/>
      <c r="K11" s="183"/>
      <c r="L11" s="184"/>
    </row>
    <row r="12" spans="1:12" ht="15" x14ac:dyDescent="0.25">
      <c r="A12" s="177"/>
      <c r="B12" s="178"/>
      <c r="C12" s="179"/>
      <c r="D12" s="180"/>
      <c r="E12" s="181"/>
      <c r="F12" s="181"/>
      <c r="G12" s="181"/>
      <c r="H12" s="182"/>
      <c r="I12" s="181"/>
      <c r="J12" s="180"/>
      <c r="K12" s="183"/>
      <c r="L12" s="184"/>
    </row>
    <row r="13" spans="1:12" ht="15" x14ac:dyDescent="0.25">
      <c r="A13" s="177" t="s">
        <v>312</v>
      </c>
      <c r="B13" s="178"/>
      <c r="C13" s="179"/>
      <c r="D13" s="180"/>
      <c r="E13" s="181"/>
      <c r="F13" s="181"/>
      <c r="G13" s="181"/>
      <c r="H13" s="182"/>
      <c r="I13" s="181"/>
      <c r="J13" s="180"/>
      <c r="K13" s="183"/>
      <c r="L13" s="184"/>
    </row>
    <row r="14" spans="1:12" ht="15" x14ac:dyDescent="0.25">
      <c r="A14" s="177" t="s">
        <v>340</v>
      </c>
      <c r="B14" s="178"/>
      <c r="C14" s="179"/>
      <c r="D14" s="180"/>
      <c r="E14" s="181"/>
      <c r="F14" s="181"/>
      <c r="G14" s="181"/>
      <c r="H14" s="182"/>
      <c r="I14" s="181"/>
      <c r="J14" s="180"/>
      <c r="K14" s="183"/>
      <c r="L14" s="184"/>
    </row>
    <row r="15" spans="1:12" ht="15" x14ac:dyDescent="0.25">
      <c r="A15" s="177"/>
      <c r="B15" s="178"/>
      <c r="C15" s="179"/>
      <c r="D15" s="180"/>
      <c r="E15" s="181"/>
      <c r="F15" s="181"/>
      <c r="G15" s="181"/>
      <c r="H15" s="182"/>
      <c r="I15" s="181"/>
      <c r="J15" s="180"/>
      <c r="K15" s="183"/>
      <c r="L15" s="184"/>
    </row>
    <row r="16" spans="1:12" ht="15" x14ac:dyDescent="0.25">
      <c r="A16" s="177" t="s">
        <v>313</v>
      </c>
      <c r="B16" s="178"/>
      <c r="C16" s="179"/>
      <c r="D16" s="180"/>
      <c r="E16" s="181"/>
      <c r="F16" s="181"/>
      <c r="G16" s="181"/>
      <c r="H16" s="182"/>
      <c r="I16" s="181"/>
      <c r="J16" s="180"/>
      <c r="K16" s="183"/>
      <c r="L16" s="184"/>
    </row>
    <row r="17" spans="1:12" ht="15" x14ac:dyDescent="0.25">
      <c r="A17" s="177" t="s">
        <v>314</v>
      </c>
      <c r="B17" s="178"/>
      <c r="C17" s="179"/>
      <c r="D17" s="180"/>
      <c r="E17" s="181"/>
      <c r="F17" s="181"/>
      <c r="G17" s="181"/>
      <c r="H17" s="182"/>
      <c r="I17" s="181"/>
      <c r="J17" s="180"/>
      <c r="K17" s="183"/>
      <c r="L17" s="184"/>
    </row>
    <row r="18" spans="1:12" ht="15" x14ac:dyDescent="0.25">
      <c r="A18" s="177"/>
      <c r="B18" s="178"/>
      <c r="C18" s="179"/>
      <c r="D18" s="180"/>
      <c r="E18" s="181"/>
      <c r="F18" s="181"/>
      <c r="G18" s="181"/>
      <c r="H18" s="182"/>
      <c r="I18" s="181"/>
      <c r="J18" s="180"/>
      <c r="K18" s="183"/>
      <c r="L18" s="184"/>
    </row>
    <row r="19" spans="1:12" ht="15" x14ac:dyDescent="0.25">
      <c r="A19" s="177" t="s">
        <v>315</v>
      </c>
      <c r="B19" s="178" t="s">
        <v>316</v>
      </c>
      <c r="C19" s="178"/>
      <c r="D19" s="180"/>
      <c r="E19" s="181"/>
      <c r="F19" s="185"/>
      <c r="G19" s="185"/>
      <c r="H19" s="186"/>
      <c r="I19" s="185"/>
      <c r="J19" s="180"/>
      <c r="K19" s="185">
        <v>0.36249999999999999</v>
      </c>
      <c r="L19" s="184"/>
    </row>
    <row r="20" spans="1:12" x14ac:dyDescent="0.2">
      <c r="A20" s="31"/>
      <c r="B20" s="25"/>
      <c r="C20" s="32"/>
      <c r="D20" s="32"/>
      <c r="E20" s="47"/>
      <c r="F20" s="83"/>
      <c r="G20" s="47"/>
      <c r="H20" s="89"/>
      <c r="I20" s="47"/>
      <c r="J20" s="32"/>
      <c r="K20" s="93"/>
    </row>
    <row r="21" spans="1:12" x14ac:dyDescent="0.2">
      <c r="A21" s="28" t="s">
        <v>317</v>
      </c>
      <c r="B21" s="34"/>
      <c r="C21" s="34"/>
      <c r="D21" s="34"/>
      <c r="E21" s="37"/>
      <c r="F21" s="38"/>
      <c r="G21" s="48" t="s">
        <v>318</v>
      </c>
      <c r="H21" s="236">
        <f>H23+H31+H38</f>
        <v>456</v>
      </c>
      <c r="I21" s="237">
        <f>I23+I31+I38</f>
        <v>30560.77543269231</v>
      </c>
      <c r="J21" s="34"/>
      <c r="K21" s="230">
        <f>K23+K31+K38</f>
        <v>611215</v>
      </c>
    </row>
    <row r="22" spans="1:12" ht="51" x14ac:dyDescent="0.2">
      <c r="A22" s="165" t="s">
        <v>319</v>
      </c>
      <c r="B22" s="165" t="s">
        <v>320</v>
      </c>
      <c r="C22" s="165" t="s">
        <v>321</v>
      </c>
      <c r="D22" s="166" t="s">
        <v>322</v>
      </c>
      <c r="E22" s="86" t="s">
        <v>323</v>
      </c>
      <c r="F22" s="86" t="s">
        <v>324</v>
      </c>
      <c r="G22" s="86" t="s">
        <v>325</v>
      </c>
      <c r="H22" s="90" t="s">
        <v>326</v>
      </c>
      <c r="I22" s="86" t="s">
        <v>327</v>
      </c>
      <c r="J22" s="87" t="s">
        <v>328</v>
      </c>
      <c r="K22" s="86" t="s">
        <v>329</v>
      </c>
    </row>
    <row r="23" spans="1:12" x14ac:dyDescent="0.2">
      <c r="A23" s="167" t="s">
        <v>330</v>
      </c>
      <c r="B23" s="168"/>
      <c r="C23" s="168"/>
      <c r="D23" s="169"/>
      <c r="E23" s="170"/>
      <c r="F23" s="170"/>
      <c r="G23" s="170"/>
      <c r="H23" s="235">
        <f>SUM(H24:H30)</f>
        <v>268</v>
      </c>
      <c r="I23" s="233">
        <f>SUM(I24:I30)</f>
        <v>17987.373894230768</v>
      </c>
      <c r="J23" s="194">
        <f>'12 BH Collection RAVG PPG'!C8</f>
        <v>20</v>
      </c>
      <c r="K23" s="232">
        <f>ROUND((J23*I23),0)</f>
        <v>359747</v>
      </c>
    </row>
    <row r="24" spans="1:12" x14ac:dyDescent="0.2">
      <c r="A24" s="171" t="s">
        <v>331</v>
      </c>
      <c r="B24" s="84">
        <v>7</v>
      </c>
      <c r="C24" s="84">
        <v>5</v>
      </c>
      <c r="D24" s="172">
        <v>56898</v>
      </c>
      <c r="E24" s="85">
        <f>(D24/52)/40</f>
        <v>27.354807692307691</v>
      </c>
      <c r="F24" s="85">
        <f>E24*$K$19</f>
        <v>9.9161177884615377</v>
      </c>
      <c r="G24" s="85">
        <f>E24+F24</f>
        <v>37.270925480769229</v>
      </c>
      <c r="H24" s="92">
        <v>8</v>
      </c>
      <c r="I24" s="85">
        <f>H24*G24</f>
        <v>298.16740384615383</v>
      </c>
      <c r="J24" s="95"/>
    </row>
    <row r="25" spans="1:12" x14ac:dyDescent="0.2">
      <c r="A25" s="171" t="s">
        <v>332</v>
      </c>
      <c r="B25" s="84">
        <v>12</v>
      </c>
      <c r="C25" s="84">
        <v>5</v>
      </c>
      <c r="D25" s="172">
        <v>100926</v>
      </c>
      <c r="E25" s="85">
        <f>(D25/52)/40</f>
        <v>48.52211538461539</v>
      </c>
      <c r="F25" s="85">
        <f>E25*$K$19</f>
        <v>17.58926682692308</v>
      </c>
      <c r="G25" s="85">
        <f>E25+F25</f>
        <v>66.111382211538469</v>
      </c>
      <c r="H25" s="92">
        <v>100</v>
      </c>
      <c r="I25" s="85">
        <f>H25*G25</f>
        <v>6611.1382211538466</v>
      </c>
      <c r="J25" s="95"/>
    </row>
    <row r="26" spans="1:12" x14ac:dyDescent="0.2">
      <c r="A26" s="171" t="s">
        <v>333</v>
      </c>
      <c r="B26" s="84">
        <v>13</v>
      </c>
      <c r="C26" s="84">
        <v>5</v>
      </c>
      <c r="D26" s="172">
        <v>120018</v>
      </c>
      <c r="E26" s="85">
        <f t="shared" ref="E26:E30" si="0">(D26/52)/40</f>
        <v>57.700961538461534</v>
      </c>
      <c r="F26" s="85">
        <f t="shared" ref="F26:F30" si="1">E26*$K$19</f>
        <v>20.916598557692307</v>
      </c>
      <c r="G26" s="85">
        <f t="shared" ref="G26:G30" si="2">E26+F26</f>
        <v>78.617560096153838</v>
      </c>
      <c r="H26" s="92">
        <v>20</v>
      </c>
      <c r="I26" s="85">
        <f t="shared" ref="I26:I37" si="3">H26*G26</f>
        <v>1572.3512019230768</v>
      </c>
      <c r="J26" s="95"/>
    </row>
    <row r="27" spans="1:12" x14ac:dyDescent="0.2">
      <c r="A27" s="171" t="s">
        <v>334</v>
      </c>
      <c r="B27" s="84">
        <v>12</v>
      </c>
      <c r="C27" s="84">
        <v>5</v>
      </c>
      <c r="D27" s="172">
        <v>100926</v>
      </c>
      <c r="E27" s="85">
        <f t="shared" si="0"/>
        <v>48.52211538461539</v>
      </c>
      <c r="F27" s="85">
        <f t="shared" si="1"/>
        <v>17.58926682692308</v>
      </c>
      <c r="G27" s="85">
        <f t="shared" si="2"/>
        <v>66.111382211538469</v>
      </c>
      <c r="H27" s="92">
        <v>40</v>
      </c>
      <c r="I27" s="85">
        <f t="shared" si="3"/>
        <v>2644.4552884615387</v>
      </c>
      <c r="J27" s="95"/>
    </row>
    <row r="28" spans="1:12" x14ac:dyDescent="0.2">
      <c r="A28" s="171" t="s">
        <v>335</v>
      </c>
      <c r="B28" s="84">
        <v>12</v>
      </c>
      <c r="C28" s="84">
        <v>5</v>
      </c>
      <c r="D28" s="172">
        <v>100926</v>
      </c>
      <c r="E28" s="85">
        <f t="shared" si="0"/>
        <v>48.52211538461539</v>
      </c>
      <c r="F28" s="85">
        <f t="shared" si="1"/>
        <v>17.58926682692308</v>
      </c>
      <c r="G28" s="85">
        <f t="shared" si="2"/>
        <v>66.111382211538469</v>
      </c>
      <c r="H28" s="92">
        <v>40</v>
      </c>
      <c r="I28" s="85">
        <f t="shared" si="3"/>
        <v>2644.4552884615387</v>
      </c>
      <c r="J28" s="95"/>
    </row>
    <row r="29" spans="1:12" ht="25.5" x14ac:dyDescent="0.2">
      <c r="A29" s="171" t="s">
        <v>336</v>
      </c>
      <c r="B29" s="84">
        <v>12</v>
      </c>
      <c r="C29" s="84">
        <v>5</v>
      </c>
      <c r="D29" s="172">
        <v>100926</v>
      </c>
      <c r="E29" s="85">
        <f t="shared" si="0"/>
        <v>48.52211538461539</v>
      </c>
      <c r="F29" s="85">
        <f t="shared" si="1"/>
        <v>17.58926682692308</v>
      </c>
      <c r="G29" s="85">
        <f t="shared" si="2"/>
        <v>66.111382211538469</v>
      </c>
      <c r="H29" s="92">
        <v>40</v>
      </c>
      <c r="I29" s="85">
        <f t="shared" si="3"/>
        <v>2644.4552884615387</v>
      </c>
      <c r="J29" s="95"/>
    </row>
    <row r="30" spans="1:12" x14ac:dyDescent="0.2">
      <c r="A30" s="171" t="s">
        <v>337</v>
      </c>
      <c r="B30" s="84">
        <v>13</v>
      </c>
      <c r="C30" s="84">
        <v>5</v>
      </c>
      <c r="D30" s="172">
        <v>120018</v>
      </c>
      <c r="E30" s="85">
        <f t="shared" si="0"/>
        <v>57.700961538461534</v>
      </c>
      <c r="F30" s="85">
        <f t="shared" si="1"/>
        <v>20.916598557692307</v>
      </c>
      <c r="G30" s="85">
        <f t="shared" si="2"/>
        <v>78.617560096153838</v>
      </c>
      <c r="H30" s="92">
        <v>20</v>
      </c>
      <c r="I30" s="85">
        <f t="shared" si="3"/>
        <v>1572.3512019230768</v>
      </c>
      <c r="J30" s="95"/>
    </row>
    <row r="31" spans="1:12" x14ac:dyDescent="0.2">
      <c r="A31" s="167" t="s">
        <v>338</v>
      </c>
      <c r="B31" s="168"/>
      <c r="C31" s="168"/>
      <c r="D31" s="169"/>
      <c r="E31" s="170"/>
      <c r="F31" s="170"/>
      <c r="G31" s="170"/>
      <c r="H31" s="235">
        <f>SUM(H32:H37)</f>
        <v>188</v>
      </c>
      <c r="I31" s="233">
        <f>SUM(I32:I37)</f>
        <v>12573.40153846154</v>
      </c>
      <c r="J31" s="194">
        <f>'12 BH Collection RAVG PPG'!$K$8</f>
        <v>20</v>
      </c>
      <c r="K31" s="232">
        <f>ROUND((J31*I31),0)</f>
        <v>251468</v>
      </c>
    </row>
    <row r="32" spans="1:12" x14ac:dyDescent="0.2">
      <c r="A32" s="171" t="s">
        <v>331</v>
      </c>
      <c r="B32" s="84">
        <v>7</v>
      </c>
      <c r="C32" s="84">
        <v>5</v>
      </c>
      <c r="D32" s="172">
        <v>56898</v>
      </c>
      <c r="E32" s="85">
        <f t="shared" ref="E32" si="4">(D32/52)/40</f>
        <v>27.354807692307691</v>
      </c>
      <c r="F32" s="85">
        <f>E32*$K$19</f>
        <v>9.9161177884615377</v>
      </c>
      <c r="G32" s="85">
        <f t="shared" ref="G32" si="5">E32+F32</f>
        <v>37.270925480769229</v>
      </c>
      <c r="H32" s="92">
        <v>8</v>
      </c>
      <c r="I32" s="85">
        <f t="shared" ref="I32" si="6">H32*G32</f>
        <v>298.16740384615383</v>
      </c>
      <c r="J32" s="95"/>
    </row>
    <row r="33" spans="1:11" x14ac:dyDescent="0.2">
      <c r="A33" s="171" t="s">
        <v>332</v>
      </c>
      <c r="B33" s="84">
        <v>12</v>
      </c>
      <c r="C33" s="84">
        <v>5</v>
      </c>
      <c r="D33" s="172">
        <v>100926</v>
      </c>
      <c r="E33" s="85">
        <f t="shared" ref="E33:E37" si="7">(D33/52)/40</f>
        <v>48.52211538461539</v>
      </c>
      <c r="F33" s="85">
        <f>E33*$K$19</f>
        <v>17.58926682692308</v>
      </c>
      <c r="G33" s="85">
        <f t="shared" ref="G33:G37" si="8">E33+F33</f>
        <v>66.111382211538469</v>
      </c>
      <c r="H33" s="92">
        <v>100</v>
      </c>
      <c r="I33" s="85">
        <f t="shared" si="3"/>
        <v>6611.1382211538466</v>
      </c>
      <c r="J33" s="95"/>
    </row>
    <row r="34" spans="1:11" x14ac:dyDescent="0.2">
      <c r="A34" s="171" t="s">
        <v>333</v>
      </c>
      <c r="B34" s="84">
        <v>13</v>
      </c>
      <c r="C34" s="84">
        <v>5</v>
      </c>
      <c r="D34" s="172">
        <v>120018</v>
      </c>
      <c r="E34" s="85">
        <f t="shared" si="7"/>
        <v>57.700961538461534</v>
      </c>
      <c r="F34" s="85">
        <f t="shared" ref="F34:F37" si="9">E34*$K$19</f>
        <v>20.916598557692307</v>
      </c>
      <c r="G34" s="85">
        <f t="shared" si="8"/>
        <v>78.617560096153838</v>
      </c>
      <c r="H34" s="92">
        <v>20</v>
      </c>
      <c r="I34" s="85">
        <f t="shared" si="3"/>
        <v>1572.3512019230768</v>
      </c>
      <c r="J34" s="95"/>
    </row>
    <row r="35" spans="1:11" x14ac:dyDescent="0.2">
      <c r="A35" s="171" t="s">
        <v>334</v>
      </c>
      <c r="B35" s="84">
        <v>12</v>
      </c>
      <c r="C35" s="84">
        <v>5</v>
      </c>
      <c r="D35" s="172">
        <v>100926</v>
      </c>
      <c r="E35" s="85">
        <f t="shared" si="7"/>
        <v>48.52211538461539</v>
      </c>
      <c r="F35" s="85">
        <f t="shared" si="9"/>
        <v>17.58926682692308</v>
      </c>
      <c r="G35" s="85">
        <f t="shared" si="8"/>
        <v>66.111382211538469</v>
      </c>
      <c r="H35" s="92">
        <v>40</v>
      </c>
      <c r="I35" s="85">
        <f t="shared" si="3"/>
        <v>2644.4552884615387</v>
      </c>
      <c r="J35" s="95"/>
    </row>
    <row r="36" spans="1:11" x14ac:dyDescent="0.2">
      <c r="A36" s="171" t="s">
        <v>335</v>
      </c>
      <c r="B36" s="84">
        <v>12</v>
      </c>
      <c r="C36" s="84">
        <v>5</v>
      </c>
      <c r="D36" s="172">
        <v>100926</v>
      </c>
      <c r="E36" s="85">
        <f t="shared" si="7"/>
        <v>48.52211538461539</v>
      </c>
      <c r="F36" s="85">
        <f t="shared" si="9"/>
        <v>17.58926682692308</v>
      </c>
      <c r="G36" s="85">
        <f t="shared" si="8"/>
        <v>66.111382211538469</v>
      </c>
      <c r="H36" s="92">
        <v>10</v>
      </c>
      <c r="I36" s="85">
        <f t="shared" si="3"/>
        <v>661.11382211538466</v>
      </c>
      <c r="J36" s="95"/>
    </row>
    <row r="37" spans="1:11" x14ac:dyDescent="0.2">
      <c r="A37" s="171" t="s">
        <v>337</v>
      </c>
      <c r="B37" s="84">
        <v>13</v>
      </c>
      <c r="C37" s="84">
        <v>5</v>
      </c>
      <c r="D37" s="172">
        <v>120018</v>
      </c>
      <c r="E37" s="85">
        <f t="shared" si="7"/>
        <v>57.700961538461534</v>
      </c>
      <c r="F37" s="85">
        <f t="shared" si="9"/>
        <v>20.916598557692307</v>
      </c>
      <c r="G37" s="85">
        <f t="shared" si="8"/>
        <v>78.617560096153838</v>
      </c>
      <c r="H37" s="92">
        <v>10</v>
      </c>
      <c r="I37" s="85">
        <f t="shared" si="3"/>
        <v>786.17560096153841</v>
      </c>
      <c r="J37" s="95"/>
    </row>
    <row r="38" spans="1:11" ht="13.15" customHeight="1" x14ac:dyDescent="0.2">
      <c r="A38" s="167" t="s">
        <v>339</v>
      </c>
      <c r="B38" s="168"/>
      <c r="C38" s="168"/>
      <c r="D38" s="169"/>
      <c r="E38" s="170"/>
      <c r="F38" s="170"/>
      <c r="G38" s="170"/>
      <c r="H38" s="235">
        <f>SUM(H39:H41)</f>
        <v>0</v>
      </c>
      <c r="I38" s="233">
        <f>SUM(I39:I41)</f>
        <v>0</v>
      </c>
      <c r="J38" s="194">
        <f>'12 BH Collection RAVG PPG'!$K$8</f>
        <v>20</v>
      </c>
      <c r="K38" s="232">
        <f>ROUND((J38*I38),0)</f>
        <v>0</v>
      </c>
    </row>
    <row r="39" spans="1:11" x14ac:dyDescent="0.2">
      <c r="A39" s="199"/>
      <c r="B39" s="84"/>
      <c r="C39" s="84"/>
      <c r="D39" s="84"/>
      <c r="E39" s="85"/>
      <c r="F39" s="85"/>
      <c r="G39" s="85"/>
      <c r="J39" s="95"/>
    </row>
    <row r="40" spans="1:11" x14ac:dyDescent="0.2">
      <c r="A40" s="199"/>
      <c r="B40" s="84"/>
      <c r="C40" s="84"/>
      <c r="D40" s="84"/>
      <c r="E40" s="85"/>
      <c r="F40" s="85"/>
      <c r="G40" s="85"/>
      <c r="J40" s="95"/>
    </row>
    <row r="41" spans="1:11" x14ac:dyDescent="0.2">
      <c r="A41" s="199"/>
      <c r="B41" s="84"/>
      <c r="C41" s="84"/>
      <c r="D41" s="84"/>
      <c r="E41" s="85"/>
      <c r="F41" s="85"/>
      <c r="G41" s="85"/>
      <c r="J41" s="95"/>
    </row>
  </sheetData>
  <hyperlinks>
    <hyperlink ref="B19" r:id="rId1" xr:uid="{D4A043E0-7567-438D-A6E8-BE679BF0F462}"/>
    <hyperlink ref="B9" r:id="rId2" display="https://www.opm.gov/policy-data-oversight/pay-leave/" xr:uid="{AB243B5F-B7BD-444F-9FED-E1F33632EEAD}"/>
  </hyperlinks>
  <printOptions horizontalCentered="1"/>
  <pageMargins left="0.7" right="0.7" top="0.75" bottom="0.75" header="0.3" footer="0.3"/>
  <pageSetup scale="96" fitToHeight="10" orientation="landscape" horizontalDpi="1200" verticalDpi="1200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BE28BF-FB87-450A-B010-DABB9B07374A}">
  <sheetPr>
    <tabColor theme="9" tint="0.59999389629810485"/>
    <pageSetUpPr fitToPage="1"/>
  </sheetPr>
  <dimension ref="A1:K36"/>
  <sheetViews>
    <sheetView zoomScaleNormal="100" workbookViewId="0">
      <pane ySplit="11" topLeftCell="A14" activePane="bottomLeft" state="frozen"/>
      <selection pane="bottomLeft" activeCell="L9" sqref="L9"/>
    </sheetView>
  </sheetViews>
  <sheetFormatPr defaultColWidth="9.42578125" defaultRowHeight="12.75" x14ac:dyDescent="0.2"/>
  <cols>
    <col min="1" max="1" width="12.5703125" style="7" customWidth="1"/>
    <col min="2" max="2" width="45.42578125" style="11" customWidth="1"/>
    <col min="3" max="3" width="11.42578125" style="9" customWidth="1"/>
    <col min="4" max="4" width="12.28515625" style="16" customWidth="1"/>
    <col min="5" max="5" width="12.28515625" style="18" customWidth="1"/>
    <col min="6" max="6" width="11.42578125" style="7" customWidth="1"/>
    <col min="7" max="7" width="12.5703125" style="8" customWidth="1"/>
    <col min="8" max="8" width="16.7109375" style="7" bestFit="1" customWidth="1"/>
    <col min="9" max="9" width="12.42578125" style="22" customWidth="1"/>
    <col min="10" max="10" width="9.42578125" style="27"/>
    <col min="11" max="11" width="11.42578125" style="187" bestFit="1" customWidth="1"/>
    <col min="12" max="16384" width="9.42578125" style="1"/>
  </cols>
  <sheetData>
    <row r="1" spans="1:11" x14ac:dyDescent="0.2">
      <c r="A1" s="2" t="str">
        <f>'12 BH Collection WWLG'!A1</f>
        <v>RURAL UTILITIES SERVICE</v>
      </c>
      <c r="B1" s="3"/>
      <c r="C1" s="3"/>
      <c r="D1" s="14"/>
      <c r="E1" s="3"/>
      <c r="F1" s="3"/>
      <c r="G1" s="5"/>
      <c r="H1" s="3"/>
      <c r="I1" s="21"/>
      <c r="J1" s="40"/>
      <c r="K1" s="3"/>
    </row>
    <row r="2" spans="1:11" x14ac:dyDescent="0.2">
      <c r="A2" s="2" t="str">
        <f>'12 BH Collection WWLG'!A2</f>
        <v>WATER AND WASTE LOAN AND GRANT PROGRAM</v>
      </c>
      <c r="B2" s="3"/>
      <c r="C2" s="2"/>
      <c r="D2" s="15"/>
      <c r="E2" s="3"/>
      <c r="F2" s="3"/>
      <c r="G2" s="5"/>
      <c r="H2" s="3"/>
      <c r="I2" s="21"/>
      <c r="J2" s="40"/>
      <c r="K2" s="2"/>
    </row>
    <row r="3" spans="1:11" x14ac:dyDescent="0.2">
      <c r="A3" s="2" t="str">
        <f>'12 BH Collection WWLG'!A3</f>
        <v>INFORMATION COLLECTION BURDEN HOURS</v>
      </c>
      <c r="B3" s="3"/>
      <c r="C3" s="2"/>
      <c r="D3" s="15"/>
      <c r="E3" s="3"/>
      <c r="F3" s="3"/>
      <c r="G3" s="5"/>
      <c r="H3" s="3"/>
      <c r="I3" s="21"/>
      <c r="J3" s="40"/>
      <c r="K3" s="6"/>
    </row>
    <row r="4" spans="1:11" x14ac:dyDescent="0.2">
      <c r="A4" s="2" t="str">
        <f>'12 BH Collection WWLG'!A4</f>
        <v>OMB # 0572 - 0121</v>
      </c>
      <c r="B4" s="3"/>
      <c r="C4" s="2"/>
      <c r="D4" s="15"/>
      <c r="E4" s="3"/>
      <c r="F4" s="3"/>
      <c r="G4" s="5"/>
      <c r="H4" s="3"/>
      <c r="I4" s="21"/>
      <c r="J4" s="40"/>
      <c r="K4" s="6"/>
    </row>
    <row r="5" spans="1:11" x14ac:dyDescent="0.2">
      <c r="A5" s="4">
        <f>'12 BH Collection WWLG'!A5</f>
        <v>45614</v>
      </c>
      <c r="B5" s="3"/>
      <c r="C5" s="2"/>
      <c r="D5" s="15"/>
      <c r="E5" s="3"/>
      <c r="F5" s="3"/>
      <c r="G5" s="5"/>
      <c r="H5" s="3"/>
      <c r="I5" s="21"/>
      <c r="J5" s="40"/>
      <c r="K5" s="6"/>
    </row>
    <row r="6" spans="1:11" x14ac:dyDescent="0.2">
      <c r="A6" s="4"/>
      <c r="B6" s="3"/>
      <c r="C6" s="2"/>
      <c r="D6" s="15"/>
      <c r="E6" s="3"/>
      <c r="F6" s="3"/>
      <c r="G6" s="5"/>
      <c r="H6" s="3"/>
      <c r="I6" s="21"/>
      <c r="J6" s="40"/>
      <c r="K6" s="6"/>
    </row>
    <row r="7" spans="1:11" x14ac:dyDescent="0.2">
      <c r="A7" s="26" t="s">
        <v>18</v>
      </c>
      <c r="B7" s="3"/>
      <c r="C7" s="173">
        <v>525</v>
      </c>
      <c r="D7" s="26"/>
      <c r="E7" s="3"/>
      <c r="F7" s="39"/>
      <c r="G7" s="1"/>
      <c r="H7" s="42"/>
      <c r="I7" s="100"/>
      <c r="J7" s="127" t="s">
        <v>19</v>
      </c>
      <c r="K7" s="174">
        <v>255</v>
      </c>
    </row>
    <row r="8" spans="1:11" x14ac:dyDescent="0.2">
      <c r="A8" s="26" t="s">
        <v>50</v>
      </c>
      <c r="B8" s="3"/>
      <c r="C8" s="102">
        <f>I9/G9</f>
        <v>0.84917489370901489</v>
      </c>
      <c r="D8" s="26"/>
      <c r="E8" s="3"/>
      <c r="F8" s="42"/>
      <c r="G8" s="1"/>
      <c r="H8" s="42"/>
      <c r="I8" s="100"/>
      <c r="J8" s="42" t="s">
        <v>51</v>
      </c>
      <c r="K8" s="105">
        <f>G9/C7</f>
        <v>26.432380952380953</v>
      </c>
    </row>
    <row r="9" spans="1:11" x14ac:dyDescent="0.2">
      <c r="A9" s="26" t="s">
        <v>52</v>
      </c>
      <c r="B9" s="3"/>
      <c r="C9" s="2"/>
      <c r="D9" s="15"/>
      <c r="E9" s="3"/>
      <c r="F9" s="42" t="s">
        <v>53</v>
      </c>
      <c r="G9" s="104">
        <f>SUM(G13:G36)</f>
        <v>13877</v>
      </c>
      <c r="H9" s="42"/>
      <c r="I9" s="104">
        <f>SUM(I13:I36)</f>
        <v>11784</v>
      </c>
      <c r="J9" s="41"/>
      <c r="K9" s="103">
        <f>SUM(K13:K36)</f>
        <v>883800</v>
      </c>
    </row>
    <row r="10" spans="1:11" x14ac:dyDescent="0.2">
      <c r="A10" s="151" t="s">
        <v>54</v>
      </c>
      <c r="B10" s="152" t="s">
        <v>55</v>
      </c>
      <c r="C10" s="152" t="s">
        <v>56</v>
      </c>
      <c r="D10" s="152" t="s">
        <v>57</v>
      </c>
      <c r="E10" s="153" t="s">
        <v>58</v>
      </c>
      <c r="F10" s="154" t="s">
        <v>59</v>
      </c>
      <c r="G10" s="153" t="s">
        <v>60</v>
      </c>
      <c r="H10" s="155" t="s">
        <v>61</v>
      </c>
      <c r="I10" s="156" t="s">
        <v>62</v>
      </c>
      <c r="J10" s="157" t="s">
        <v>63</v>
      </c>
      <c r="K10" s="157" t="s">
        <v>64</v>
      </c>
    </row>
    <row r="11" spans="1:11" ht="51" x14ac:dyDescent="0.2">
      <c r="A11" s="49" t="s">
        <v>65</v>
      </c>
      <c r="B11" s="152" t="s">
        <v>66</v>
      </c>
      <c r="C11" s="152" t="s">
        <v>67</v>
      </c>
      <c r="D11" s="162" t="s">
        <v>68</v>
      </c>
      <c r="E11" s="153" t="s">
        <v>69</v>
      </c>
      <c r="F11" s="152" t="s">
        <v>70</v>
      </c>
      <c r="G11" s="163" t="s">
        <v>71</v>
      </c>
      <c r="H11" s="152" t="s">
        <v>72</v>
      </c>
      <c r="I11" s="164" t="s">
        <v>73</v>
      </c>
      <c r="J11" s="156" t="s">
        <v>74</v>
      </c>
      <c r="K11" s="217" t="s">
        <v>75</v>
      </c>
    </row>
    <row r="12" spans="1:11" x14ac:dyDescent="0.2">
      <c r="A12" s="110" t="s">
        <v>76</v>
      </c>
      <c r="B12" s="111"/>
      <c r="C12" s="112"/>
      <c r="D12" s="113"/>
      <c r="E12" s="114"/>
      <c r="F12" s="114"/>
      <c r="G12" s="115"/>
      <c r="H12" s="116"/>
      <c r="I12" s="117"/>
      <c r="J12" s="118"/>
      <c r="K12" s="119"/>
    </row>
    <row r="13" spans="1:11" ht="25.5" x14ac:dyDescent="0.2">
      <c r="A13" s="98" t="s">
        <v>211</v>
      </c>
      <c r="B13" s="101" t="s">
        <v>212</v>
      </c>
      <c r="C13" s="129" t="s">
        <v>213</v>
      </c>
      <c r="D13" s="97">
        <v>1</v>
      </c>
      <c r="E13" s="158">
        <f>ROUND((D13*$C$7),0)</f>
        <v>525</v>
      </c>
      <c r="F13" s="98">
        <v>2</v>
      </c>
      <c r="G13" s="158">
        <f>E13*F13</f>
        <v>1050</v>
      </c>
      <c r="H13" s="159">
        <v>1</v>
      </c>
      <c r="I13" s="158">
        <f>ROUND((G13*H13),0)</f>
        <v>1050</v>
      </c>
      <c r="J13" s="160">
        <f>'12 Est Prof Wage Rate'!$G$35</f>
        <v>75</v>
      </c>
      <c r="K13" s="161">
        <f>IF((J13*I13)="","",(J13*I13))</f>
        <v>78750</v>
      </c>
    </row>
    <row r="14" spans="1:11" ht="25.5" x14ac:dyDescent="0.2">
      <c r="A14" s="98" t="s">
        <v>211</v>
      </c>
      <c r="B14" s="101" t="s">
        <v>214</v>
      </c>
      <c r="C14" s="129" t="s">
        <v>215</v>
      </c>
      <c r="D14" s="97">
        <v>1</v>
      </c>
      <c r="E14" s="158">
        <f t="shared" ref="E14:E19" si="0">ROUND((D14*$C$7),0)</f>
        <v>525</v>
      </c>
      <c r="F14" s="98">
        <v>2</v>
      </c>
      <c r="G14" s="158">
        <f t="shared" ref="G14" si="1">E14*F14</f>
        <v>1050</v>
      </c>
      <c r="H14" s="159">
        <v>1</v>
      </c>
      <c r="I14" s="158">
        <f t="shared" ref="I14:I19" si="2">ROUND((G14*H14),0)</f>
        <v>1050</v>
      </c>
      <c r="J14" s="160">
        <f>'12 Est Prof Wage Rate'!$G$35</f>
        <v>75</v>
      </c>
      <c r="K14" s="161">
        <f t="shared" ref="K14" si="3">IF((J14*I14)="","",(J14*I14))</f>
        <v>78750</v>
      </c>
    </row>
    <row r="15" spans="1:11" ht="25.5" x14ac:dyDescent="0.2">
      <c r="A15" s="98" t="s">
        <v>216</v>
      </c>
      <c r="B15" s="109" t="s">
        <v>217</v>
      </c>
      <c r="C15" s="129" t="s">
        <v>218</v>
      </c>
      <c r="D15" s="97">
        <v>1</v>
      </c>
      <c r="E15" s="158">
        <f t="shared" si="0"/>
        <v>525</v>
      </c>
      <c r="F15" s="98">
        <v>1</v>
      </c>
      <c r="G15" s="158">
        <f t="shared" ref="G15:G18" si="4">E15*F15</f>
        <v>525</v>
      </c>
      <c r="H15" s="159">
        <v>5</v>
      </c>
      <c r="I15" s="158">
        <f t="shared" si="2"/>
        <v>2625</v>
      </c>
      <c r="J15" s="160">
        <f>'12 Est Prof Wage Rate'!$G$35</f>
        <v>75</v>
      </c>
      <c r="K15" s="161">
        <f t="shared" ref="K15:K18" si="5">IF((J15*I15)="","",(J15*I15))</f>
        <v>196875</v>
      </c>
    </row>
    <row r="16" spans="1:11" ht="25.5" x14ac:dyDescent="0.2">
      <c r="A16" s="98" t="s">
        <v>219</v>
      </c>
      <c r="B16" s="109" t="s">
        <v>220</v>
      </c>
      <c r="C16" s="129" t="s">
        <v>221</v>
      </c>
      <c r="D16" s="97">
        <v>0.85</v>
      </c>
      <c r="E16" s="158">
        <f t="shared" si="0"/>
        <v>446</v>
      </c>
      <c r="F16" s="98">
        <v>1</v>
      </c>
      <c r="G16" s="158">
        <f t="shared" si="4"/>
        <v>446</v>
      </c>
      <c r="H16" s="159">
        <v>0.25</v>
      </c>
      <c r="I16" s="158">
        <f t="shared" si="2"/>
        <v>112</v>
      </c>
      <c r="J16" s="160">
        <f>'12 Est Prof Wage Rate'!$G$35</f>
        <v>75</v>
      </c>
      <c r="K16" s="161">
        <f t="shared" si="5"/>
        <v>8400</v>
      </c>
    </row>
    <row r="17" spans="1:11" ht="25.5" x14ac:dyDescent="0.2">
      <c r="A17" s="98" t="s">
        <v>222</v>
      </c>
      <c r="B17" s="101" t="s">
        <v>223</v>
      </c>
      <c r="C17" s="129" t="s">
        <v>224</v>
      </c>
      <c r="D17" s="97">
        <v>1</v>
      </c>
      <c r="E17" s="158">
        <f t="shared" si="0"/>
        <v>525</v>
      </c>
      <c r="F17" s="98">
        <v>1</v>
      </c>
      <c r="G17" s="158">
        <f t="shared" si="4"/>
        <v>525</v>
      </c>
      <c r="H17" s="159">
        <f>10/60</f>
        <v>0.16666666666666666</v>
      </c>
      <c r="I17" s="158">
        <f t="shared" si="2"/>
        <v>88</v>
      </c>
      <c r="J17" s="160">
        <f>'12 Est Prof Wage Rate'!$G$35</f>
        <v>75</v>
      </c>
      <c r="K17" s="161">
        <f t="shared" si="5"/>
        <v>6600</v>
      </c>
    </row>
    <row r="18" spans="1:11" ht="25.5" x14ac:dyDescent="0.2">
      <c r="A18" s="98" t="s">
        <v>225</v>
      </c>
      <c r="B18" s="101" t="s">
        <v>226</v>
      </c>
      <c r="C18" s="129" t="s">
        <v>227</v>
      </c>
      <c r="D18" s="97">
        <v>1</v>
      </c>
      <c r="E18" s="158">
        <f t="shared" si="0"/>
        <v>525</v>
      </c>
      <c r="F18" s="98">
        <v>1</v>
      </c>
      <c r="G18" s="158">
        <f t="shared" si="4"/>
        <v>525</v>
      </c>
      <c r="H18" s="159">
        <v>0.25</v>
      </c>
      <c r="I18" s="158">
        <f t="shared" si="2"/>
        <v>131</v>
      </c>
      <c r="J18" s="160">
        <f>'12 Est Prof Wage Rate'!$G$35</f>
        <v>75</v>
      </c>
      <c r="K18" s="161">
        <f t="shared" si="5"/>
        <v>9825</v>
      </c>
    </row>
    <row r="19" spans="1:11" ht="25.5" x14ac:dyDescent="0.2">
      <c r="A19" s="98" t="s">
        <v>228</v>
      </c>
      <c r="B19" s="101" t="s">
        <v>229</v>
      </c>
      <c r="C19" s="129" t="s">
        <v>230</v>
      </c>
      <c r="D19" s="97">
        <v>0.15</v>
      </c>
      <c r="E19" s="158">
        <f t="shared" si="0"/>
        <v>79</v>
      </c>
      <c r="F19" s="98">
        <v>1</v>
      </c>
      <c r="G19" s="158">
        <f t="shared" ref="G19" si="6">E19*F19</f>
        <v>79</v>
      </c>
      <c r="H19" s="159">
        <v>1</v>
      </c>
      <c r="I19" s="158">
        <f t="shared" si="2"/>
        <v>79</v>
      </c>
      <c r="J19" s="160">
        <f>'12 Est Prof Wage Rate'!$G$35</f>
        <v>75</v>
      </c>
      <c r="K19" s="161">
        <f t="shared" ref="K19" si="7">IF((J19*I19)="","",(J19*I19))</f>
        <v>5925</v>
      </c>
    </row>
    <row r="20" spans="1:11" x14ac:dyDescent="0.2">
      <c r="A20" s="110" t="s">
        <v>231</v>
      </c>
      <c r="B20" s="111"/>
      <c r="C20" s="112"/>
      <c r="D20" s="113"/>
      <c r="E20" s="114"/>
      <c r="F20" s="114"/>
      <c r="G20" s="115"/>
      <c r="H20" s="116"/>
      <c r="I20" s="117"/>
      <c r="J20" s="118"/>
      <c r="K20" s="119"/>
    </row>
    <row r="21" spans="1:11" ht="51" x14ac:dyDescent="0.2">
      <c r="A21" s="98" t="s">
        <v>232</v>
      </c>
      <c r="B21" s="101" t="s">
        <v>233</v>
      </c>
      <c r="C21" s="129" t="s">
        <v>341</v>
      </c>
      <c r="D21" s="97">
        <v>1</v>
      </c>
      <c r="E21" s="158">
        <f>ROUND((D21*$K$7),0)</f>
        <v>255</v>
      </c>
      <c r="F21" s="98">
        <v>1</v>
      </c>
      <c r="G21" s="158">
        <f>E21*F21</f>
        <v>255</v>
      </c>
      <c r="H21" s="159">
        <v>1</v>
      </c>
      <c r="I21" s="158">
        <f t="shared" ref="I21:I29" si="8">ROUND((G21*H21),0)</f>
        <v>255</v>
      </c>
      <c r="J21" s="160">
        <f>'12 Est Prof Wage Rate'!$G$35</f>
        <v>75</v>
      </c>
      <c r="K21" s="161">
        <f>IF((J21*I21)="","",(J21*I21))</f>
        <v>19125</v>
      </c>
    </row>
    <row r="22" spans="1:11" ht="63.75" x14ac:dyDescent="0.2">
      <c r="A22" s="98" t="s">
        <v>234</v>
      </c>
      <c r="B22" s="101" t="s">
        <v>235</v>
      </c>
      <c r="C22" s="129" t="s">
        <v>342</v>
      </c>
      <c r="D22" s="97">
        <v>1</v>
      </c>
      <c r="E22" s="158">
        <f t="shared" ref="E22:E36" si="9">ROUND((D22*$K$7),0)</f>
        <v>255</v>
      </c>
      <c r="F22" s="98">
        <v>1</v>
      </c>
      <c r="G22" s="158">
        <f>E22*F22</f>
        <v>255</v>
      </c>
      <c r="H22" s="159">
        <v>1</v>
      </c>
      <c r="I22" s="158">
        <f t="shared" si="8"/>
        <v>255</v>
      </c>
      <c r="J22" s="160">
        <f>'12 Est Prof Wage Rate'!$G$35</f>
        <v>75</v>
      </c>
      <c r="K22" s="161">
        <f>IF((J22*I22)="","",(J22*I22))</f>
        <v>19125</v>
      </c>
    </row>
    <row r="23" spans="1:11" ht="38.25" x14ac:dyDescent="0.2">
      <c r="A23" s="98" t="s">
        <v>236</v>
      </c>
      <c r="B23" s="101" t="s">
        <v>237</v>
      </c>
      <c r="C23" s="129" t="s">
        <v>238</v>
      </c>
      <c r="D23" s="97">
        <v>1</v>
      </c>
      <c r="E23" s="107">
        <f t="shared" si="9"/>
        <v>255</v>
      </c>
      <c r="F23" s="96">
        <v>1</v>
      </c>
      <c r="G23" s="158">
        <f t="shared" ref="G23" si="10">E23*F23</f>
        <v>255</v>
      </c>
      <c r="H23" s="159">
        <v>0.25</v>
      </c>
      <c r="I23" s="158">
        <f t="shared" si="8"/>
        <v>64</v>
      </c>
      <c r="J23" s="160">
        <f>'12 Est Prof Wage Rate'!$G$35</f>
        <v>75</v>
      </c>
      <c r="K23" s="161">
        <f t="shared" ref="K23" si="11">IF((J23*I23)="","",(J23*I23))</f>
        <v>4800</v>
      </c>
    </row>
    <row r="24" spans="1:11" ht="51" x14ac:dyDescent="0.2">
      <c r="A24" s="98" t="s">
        <v>239</v>
      </c>
      <c r="B24" s="101" t="s">
        <v>240</v>
      </c>
      <c r="C24" s="129" t="s">
        <v>343</v>
      </c>
      <c r="D24" s="97">
        <v>1</v>
      </c>
      <c r="E24" s="158">
        <f t="shared" si="9"/>
        <v>255</v>
      </c>
      <c r="F24" s="98">
        <v>1</v>
      </c>
      <c r="G24" s="158">
        <f>E24*F24</f>
        <v>255</v>
      </c>
      <c r="H24" s="159">
        <v>8</v>
      </c>
      <c r="I24" s="158">
        <f t="shared" si="8"/>
        <v>2040</v>
      </c>
      <c r="J24" s="160">
        <f>'12 Est Prof Wage Rate'!$G$35</f>
        <v>75</v>
      </c>
      <c r="K24" s="161">
        <f>IF((J24*I24)="","",(J24*I24))</f>
        <v>153000</v>
      </c>
    </row>
    <row r="25" spans="1:11" ht="25.5" x14ac:dyDescent="0.2">
      <c r="A25" s="98" t="s">
        <v>241</v>
      </c>
      <c r="B25" s="101" t="s">
        <v>242</v>
      </c>
      <c r="C25" s="129" t="s">
        <v>243</v>
      </c>
      <c r="D25" s="97">
        <v>1</v>
      </c>
      <c r="E25" s="158">
        <f t="shared" si="9"/>
        <v>255</v>
      </c>
      <c r="F25" s="98">
        <v>1</v>
      </c>
      <c r="G25" s="158">
        <f>E25*F25</f>
        <v>255</v>
      </c>
      <c r="H25" s="159">
        <v>1</v>
      </c>
      <c r="I25" s="158">
        <f t="shared" si="8"/>
        <v>255</v>
      </c>
      <c r="J25" s="160">
        <f>'12 Est Prof Wage Rate'!$G$35</f>
        <v>75</v>
      </c>
      <c r="K25" s="161">
        <f>IF((J25*I25)="","",(J25*I25))</f>
        <v>19125</v>
      </c>
    </row>
    <row r="26" spans="1:11" ht="38.25" x14ac:dyDescent="0.2">
      <c r="A26" s="98" t="s">
        <v>244</v>
      </c>
      <c r="B26" s="101" t="s">
        <v>245</v>
      </c>
      <c r="C26" s="129" t="s">
        <v>246</v>
      </c>
      <c r="D26" s="97">
        <v>1</v>
      </c>
      <c r="E26" s="158">
        <f t="shared" si="9"/>
        <v>255</v>
      </c>
      <c r="F26" s="98">
        <v>1</v>
      </c>
      <c r="G26" s="158">
        <f t="shared" ref="G26:G27" si="12">E26*F26</f>
        <v>255</v>
      </c>
      <c r="H26" s="159">
        <v>1.5</v>
      </c>
      <c r="I26" s="158">
        <f t="shared" si="8"/>
        <v>383</v>
      </c>
      <c r="J26" s="160">
        <f>'12 Est Prof Wage Rate'!$G$35</f>
        <v>75</v>
      </c>
      <c r="K26" s="161">
        <f t="shared" ref="K26:K27" si="13">IF((J26*I26)="","",(J26*I26))</f>
        <v>28725</v>
      </c>
    </row>
    <row r="27" spans="1:11" ht="38.25" x14ac:dyDescent="0.2">
      <c r="A27" s="98" t="s">
        <v>244</v>
      </c>
      <c r="B27" s="101" t="s">
        <v>247</v>
      </c>
      <c r="C27" s="129" t="s">
        <v>344</v>
      </c>
      <c r="D27" s="97">
        <v>1</v>
      </c>
      <c r="E27" s="158">
        <f t="shared" si="9"/>
        <v>255</v>
      </c>
      <c r="F27" s="98">
        <v>1</v>
      </c>
      <c r="G27" s="158">
        <f t="shared" si="12"/>
        <v>255</v>
      </c>
      <c r="H27" s="159">
        <f>20/60</f>
        <v>0.33333333333333331</v>
      </c>
      <c r="I27" s="158">
        <f t="shared" si="8"/>
        <v>85</v>
      </c>
      <c r="J27" s="160">
        <f>'12 Est Prof Wage Rate'!$G$35</f>
        <v>75</v>
      </c>
      <c r="K27" s="161">
        <f t="shared" si="13"/>
        <v>6375</v>
      </c>
    </row>
    <row r="28" spans="1:11" ht="51" x14ac:dyDescent="0.2">
      <c r="A28" s="98" t="s">
        <v>248</v>
      </c>
      <c r="B28" s="101" t="s">
        <v>249</v>
      </c>
      <c r="C28" s="129" t="s">
        <v>345</v>
      </c>
      <c r="D28" s="97">
        <v>1</v>
      </c>
      <c r="E28" s="158">
        <f t="shared" si="9"/>
        <v>255</v>
      </c>
      <c r="F28" s="98">
        <v>1</v>
      </c>
      <c r="G28" s="158">
        <f t="shared" ref="G28:G29" si="14">E28*F28</f>
        <v>255</v>
      </c>
      <c r="H28" s="159">
        <v>2.5</v>
      </c>
      <c r="I28" s="158">
        <f t="shared" si="8"/>
        <v>638</v>
      </c>
      <c r="J28" s="160">
        <f>'12 Est Prof Wage Rate'!$G$35</f>
        <v>75</v>
      </c>
      <c r="K28" s="161">
        <f t="shared" ref="K28:K29" si="15">IF((J28*I28)="","",(J28*I28))</f>
        <v>47850</v>
      </c>
    </row>
    <row r="29" spans="1:11" ht="25.5" x14ac:dyDescent="0.2">
      <c r="A29" s="98" t="s">
        <v>250</v>
      </c>
      <c r="B29" s="101" t="s">
        <v>251</v>
      </c>
      <c r="C29" s="129" t="s">
        <v>252</v>
      </c>
      <c r="D29" s="97">
        <v>0.1</v>
      </c>
      <c r="E29" s="158">
        <f t="shared" si="9"/>
        <v>26</v>
      </c>
      <c r="F29" s="98">
        <v>1</v>
      </c>
      <c r="G29" s="158">
        <f t="shared" si="14"/>
        <v>26</v>
      </c>
      <c r="H29" s="159">
        <v>1</v>
      </c>
      <c r="I29" s="158">
        <f t="shared" si="8"/>
        <v>26</v>
      </c>
      <c r="J29" s="160">
        <f>'12 Est Prof Wage Rate'!$G$35</f>
        <v>75</v>
      </c>
      <c r="K29" s="161">
        <f t="shared" si="15"/>
        <v>1950</v>
      </c>
    </row>
    <row r="30" spans="1:11" x14ac:dyDescent="0.2">
      <c r="A30" s="110" t="s">
        <v>178</v>
      </c>
      <c r="B30" s="111"/>
      <c r="C30" s="112"/>
      <c r="D30" s="113"/>
      <c r="E30" s="114"/>
      <c r="F30" s="114"/>
      <c r="G30" s="115"/>
      <c r="H30" s="116"/>
      <c r="I30" s="117"/>
      <c r="J30" s="118"/>
      <c r="K30" s="119"/>
    </row>
    <row r="31" spans="1:11" ht="25.5" x14ac:dyDescent="0.2">
      <c r="A31" s="98" t="s">
        <v>180</v>
      </c>
      <c r="B31" s="101" t="s">
        <v>253</v>
      </c>
      <c r="C31" s="129" t="s">
        <v>254</v>
      </c>
      <c r="D31" s="97">
        <v>1</v>
      </c>
      <c r="E31" s="158">
        <f t="shared" si="9"/>
        <v>255</v>
      </c>
      <c r="F31" s="98">
        <v>1</v>
      </c>
      <c r="G31" s="158">
        <f t="shared" ref="G31:G36" si="16">E31*F31</f>
        <v>255</v>
      </c>
      <c r="H31" s="159">
        <f>10/60</f>
        <v>0.16666666666666666</v>
      </c>
      <c r="I31" s="158">
        <f t="shared" ref="I31:I36" si="17">ROUND((G31*H31),0)</f>
        <v>43</v>
      </c>
      <c r="J31" s="160">
        <f>'12 Est Prof Wage Rate'!$G$35</f>
        <v>75</v>
      </c>
      <c r="K31" s="161">
        <f t="shared" ref="K31:K36" si="18">IF((J31*I31)="","",(J31*I31))</f>
        <v>3225</v>
      </c>
    </row>
    <row r="32" spans="1:11" ht="25.5" x14ac:dyDescent="0.2">
      <c r="A32" s="98">
        <v>1780.75</v>
      </c>
      <c r="B32" s="101" t="s">
        <v>349</v>
      </c>
      <c r="C32" s="129" t="s">
        <v>255</v>
      </c>
      <c r="D32" s="97">
        <v>1</v>
      </c>
      <c r="E32" s="158">
        <f t="shared" si="9"/>
        <v>255</v>
      </c>
      <c r="F32" s="98">
        <v>1</v>
      </c>
      <c r="G32" s="158">
        <f t="shared" ref="G32" si="19">E32*F32</f>
        <v>255</v>
      </c>
      <c r="H32" s="159">
        <v>0.25</v>
      </c>
      <c r="I32" s="158">
        <f t="shared" si="17"/>
        <v>64</v>
      </c>
      <c r="J32" s="160">
        <f>'12 Est Prof Wage Rate'!$G$35</f>
        <v>75</v>
      </c>
      <c r="K32" s="161">
        <f t="shared" ref="K32" si="20">IF((J32*I32)="","",(J32*I32))</f>
        <v>4800</v>
      </c>
    </row>
    <row r="33" spans="1:11" ht="25.5" x14ac:dyDescent="0.2">
      <c r="A33" s="98">
        <v>1780.75</v>
      </c>
      <c r="B33" s="101" t="s">
        <v>256</v>
      </c>
      <c r="C33" s="129" t="s">
        <v>346</v>
      </c>
      <c r="D33" s="97">
        <v>1</v>
      </c>
      <c r="E33" s="158">
        <f t="shared" si="9"/>
        <v>255</v>
      </c>
      <c r="F33" s="98">
        <v>1</v>
      </c>
      <c r="G33" s="158">
        <f t="shared" si="16"/>
        <v>255</v>
      </c>
      <c r="H33" s="159">
        <v>0.25</v>
      </c>
      <c r="I33" s="158">
        <f t="shared" si="17"/>
        <v>64</v>
      </c>
      <c r="J33" s="160">
        <f>'12 Est Prof Wage Rate'!$G$35</f>
        <v>75</v>
      </c>
      <c r="K33" s="161">
        <f t="shared" si="18"/>
        <v>4800</v>
      </c>
    </row>
    <row r="34" spans="1:11" ht="38.25" x14ac:dyDescent="0.2">
      <c r="A34" s="98" t="s">
        <v>257</v>
      </c>
      <c r="B34" s="101" t="s">
        <v>258</v>
      </c>
      <c r="C34" s="129" t="s">
        <v>347</v>
      </c>
      <c r="D34" s="97">
        <v>1</v>
      </c>
      <c r="E34" s="158">
        <f t="shared" si="9"/>
        <v>255</v>
      </c>
      <c r="F34" s="98">
        <v>12</v>
      </c>
      <c r="G34" s="158">
        <f t="shared" si="16"/>
        <v>3060</v>
      </c>
      <c r="H34" s="159">
        <v>0.5</v>
      </c>
      <c r="I34" s="158">
        <f t="shared" si="17"/>
        <v>1530</v>
      </c>
      <c r="J34" s="160">
        <f>'12 Est Prof Wage Rate'!$G$35</f>
        <v>75</v>
      </c>
      <c r="K34" s="161">
        <f t="shared" si="18"/>
        <v>114750</v>
      </c>
    </row>
    <row r="35" spans="1:11" ht="38.25" x14ac:dyDescent="0.2">
      <c r="A35" s="98" t="s">
        <v>259</v>
      </c>
      <c r="B35" s="101" t="s">
        <v>260</v>
      </c>
      <c r="C35" s="129" t="s">
        <v>348</v>
      </c>
      <c r="D35" s="97">
        <v>1</v>
      </c>
      <c r="E35" s="158">
        <f t="shared" si="9"/>
        <v>255</v>
      </c>
      <c r="F35" s="98">
        <v>12</v>
      </c>
      <c r="G35" s="158">
        <f t="shared" si="16"/>
        <v>3060</v>
      </c>
      <c r="H35" s="159">
        <v>0.25</v>
      </c>
      <c r="I35" s="158">
        <f t="shared" si="17"/>
        <v>765</v>
      </c>
      <c r="J35" s="160">
        <f>'12 Est Prof Wage Rate'!$G$35</f>
        <v>75</v>
      </c>
      <c r="K35" s="161">
        <f t="shared" si="18"/>
        <v>57375</v>
      </c>
    </row>
    <row r="36" spans="1:11" ht="25.5" x14ac:dyDescent="0.2">
      <c r="A36" s="98" t="s">
        <v>261</v>
      </c>
      <c r="B36" s="101" t="s">
        <v>262</v>
      </c>
      <c r="C36" s="129" t="s">
        <v>263</v>
      </c>
      <c r="D36" s="97">
        <v>0.95</v>
      </c>
      <c r="E36" s="158">
        <f t="shared" si="9"/>
        <v>242</v>
      </c>
      <c r="F36" s="98">
        <v>3</v>
      </c>
      <c r="G36" s="158">
        <f t="shared" si="16"/>
        <v>726</v>
      </c>
      <c r="H36" s="159">
        <v>0.25</v>
      </c>
      <c r="I36" s="158">
        <f t="shared" si="17"/>
        <v>182</v>
      </c>
      <c r="J36" s="160">
        <f>'12 Est Prof Wage Rate'!$G$35</f>
        <v>75</v>
      </c>
      <c r="K36" s="161">
        <f t="shared" si="18"/>
        <v>13650</v>
      </c>
    </row>
  </sheetData>
  <printOptions horizontalCentered="1"/>
  <pageMargins left="0.25" right="0.25" top="0.25" bottom="0.25" header="0.5" footer="0.5"/>
  <pageSetup scale="62" fitToHeight="10" orientation="landscape" horizontalDpi="4294967292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EA3DD3-97FB-48A4-AB1C-806816306139}">
  <sheetPr>
    <tabColor theme="9" tint="0.79998168889431442"/>
    <pageSetUpPr fitToPage="1"/>
  </sheetPr>
  <dimension ref="A1:K43"/>
  <sheetViews>
    <sheetView zoomScaleNormal="100" workbookViewId="0">
      <pane ySplit="12" topLeftCell="A13" activePane="bottomLeft" state="frozen"/>
      <selection pane="bottomLeft" activeCell="L11" sqref="L11"/>
    </sheetView>
  </sheetViews>
  <sheetFormatPr defaultColWidth="9.42578125" defaultRowHeight="12.75" x14ac:dyDescent="0.2"/>
  <cols>
    <col min="1" max="1" width="12.5703125" style="10" customWidth="1"/>
    <col min="2" max="2" width="45.42578125" style="12" customWidth="1"/>
    <col min="3" max="3" width="11.42578125" style="20" customWidth="1"/>
    <col min="4" max="4" width="12.28515625" style="17" customWidth="1"/>
    <col min="5" max="5" width="12.28515625" style="108" customWidth="1"/>
    <col min="6" max="6" width="11.42578125" style="10" customWidth="1"/>
    <col min="7" max="7" width="12.5703125" style="19" customWidth="1"/>
    <col min="8" max="8" width="16.7109375" style="10" bestFit="1" customWidth="1"/>
    <col min="9" max="9" width="12.42578125" style="23" customWidth="1"/>
    <col min="10" max="10" width="9.42578125" style="24"/>
    <col min="11" max="11" width="11.42578125" style="45" bestFit="1" customWidth="1"/>
    <col min="12" max="16384" width="9.42578125" style="1"/>
  </cols>
  <sheetData>
    <row r="1" spans="1:11" x14ac:dyDescent="0.2">
      <c r="A1" s="2" t="str">
        <f>'12 BH Collection WWLG'!A1</f>
        <v>RURAL UTILITIES SERVICE</v>
      </c>
      <c r="B1" s="3"/>
      <c r="C1" s="3"/>
      <c r="D1" s="14"/>
      <c r="E1" s="3"/>
      <c r="F1" s="3"/>
      <c r="G1" s="5"/>
      <c r="H1" s="3"/>
      <c r="I1" s="21"/>
      <c r="J1" s="40"/>
      <c r="K1" s="43"/>
    </row>
    <row r="2" spans="1:11" x14ac:dyDescent="0.2">
      <c r="A2" s="2" t="str">
        <f>'12 BH Collection WWLG'!A2</f>
        <v>WATER AND WASTE LOAN AND GRANT PROGRAM</v>
      </c>
      <c r="B2" s="3"/>
      <c r="C2" s="2"/>
      <c r="D2" s="15"/>
      <c r="E2" s="3"/>
      <c r="F2" s="3"/>
      <c r="G2" s="5"/>
      <c r="H2" s="3"/>
      <c r="I2" s="21"/>
      <c r="J2" s="40"/>
      <c r="K2" s="44"/>
    </row>
    <row r="3" spans="1:11" x14ac:dyDescent="0.2">
      <c r="A3" s="2" t="s">
        <v>2</v>
      </c>
      <c r="B3" s="3"/>
      <c r="C3" s="2"/>
      <c r="D3" s="15"/>
      <c r="E3" s="3"/>
      <c r="F3" s="3"/>
      <c r="G3" s="5"/>
      <c r="H3" s="3"/>
      <c r="I3" s="21"/>
      <c r="J3" s="40"/>
      <c r="K3" s="44"/>
    </row>
    <row r="4" spans="1:11" x14ac:dyDescent="0.2">
      <c r="A4" s="2" t="str">
        <f>'12 BH Collection WWLG'!A3</f>
        <v>INFORMATION COLLECTION BURDEN HOURS</v>
      </c>
      <c r="B4" s="3"/>
      <c r="C4" s="2"/>
      <c r="D4" s="15"/>
      <c r="E4" s="3"/>
      <c r="F4" s="3"/>
      <c r="G4" s="5"/>
      <c r="H4" s="3"/>
      <c r="I4" s="21"/>
      <c r="J4" s="40"/>
      <c r="K4" s="43"/>
    </row>
    <row r="5" spans="1:11" x14ac:dyDescent="0.2">
      <c r="A5" s="2" t="str">
        <f>'12 BH Collection WWLG'!A4</f>
        <v>OMB # 0572 - 0121</v>
      </c>
      <c r="B5" s="3"/>
      <c r="C5" s="2"/>
      <c r="D5" s="15"/>
      <c r="E5" s="3"/>
      <c r="F5" s="3"/>
      <c r="G5" s="5"/>
      <c r="H5" s="3"/>
      <c r="I5" s="21"/>
      <c r="J5" s="40"/>
      <c r="K5" s="43"/>
    </row>
    <row r="6" spans="1:11" x14ac:dyDescent="0.2">
      <c r="A6" s="4">
        <f>'12 BH Collection WWLG'!A5</f>
        <v>45614</v>
      </c>
      <c r="B6" s="3"/>
      <c r="C6" s="2"/>
      <c r="D6" s="15"/>
      <c r="E6" s="3"/>
      <c r="F6" s="3"/>
      <c r="G6" s="5"/>
      <c r="H6" s="3"/>
      <c r="I6" s="21"/>
      <c r="J6" s="40"/>
      <c r="K6" s="43"/>
    </row>
    <row r="7" spans="1:11" x14ac:dyDescent="0.2">
      <c r="A7" s="4"/>
      <c r="B7" s="3"/>
      <c r="C7" s="2"/>
      <c r="D7" s="15"/>
      <c r="E7" s="3"/>
      <c r="F7" s="3"/>
      <c r="G7" s="5"/>
      <c r="H7" s="3"/>
      <c r="I7" s="21"/>
      <c r="J7" s="40"/>
      <c r="K7" s="43"/>
    </row>
    <row r="8" spans="1:11" x14ac:dyDescent="0.2">
      <c r="A8" s="26" t="s">
        <v>18</v>
      </c>
      <c r="B8" s="3"/>
      <c r="C8" s="148">
        <v>27</v>
      </c>
      <c r="D8" s="26"/>
      <c r="E8" s="3"/>
      <c r="F8" s="39"/>
      <c r="G8" s="1"/>
      <c r="H8" s="42"/>
      <c r="I8" s="100"/>
      <c r="J8" s="127" t="s">
        <v>19</v>
      </c>
      <c r="K8" s="149">
        <v>24</v>
      </c>
    </row>
    <row r="9" spans="1:11" x14ac:dyDescent="0.2">
      <c r="A9" s="26" t="s">
        <v>50</v>
      </c>
      <c r="B9" s="3"/>
      <c r="C9" s="102">
        <f>I10/G10</f>
        <v>2.5308880308880308</v>
      </c>
      <c r="D9" s="26"/>
      <c r="E9" s="3"/>
      <c r="F9" s="42"/>
      <c r="G9" s="1"/>
      <c r="H9" s="42"/>
      <c r="I9" s="100"/>
      <c r="J9" s="42" t="s">
        <v>51</v>
      </c>
      <c r="K9" s="105">
        <f>G10/C8</f>
        <v>19.185185185185187</v>
      </c>
    </row>
    <row r="10" spans="1:11" x14ac:dyDescent="0.2">
      <c r="A10" s="26" t="s">
        <v>52</v>
      </c>
      <c r="B10" s="3"/>
      <c r="C10" s="2"/>
      <c r="D10" s="15"/>
      <c r="E10" s="3"/>
      <c r="F10" s="42" t="s">
        <v>53</v>
      </c>
      <c r="G10" s="104">
        <f>SUM(G14:G43)</f>
        <v>518</v>
      </c>
      <c r="H10" s="42"/>
      <c r="I10" s="104">
        <f>SUM(I14:I43)</f>
        <v>1311</v>
      </c>
      <c r="J10" s="41"/>
      <c r="K10" s="103">
        <f>SUM(K14:K43)</f>
        <v>98325</v>
      </c>
    </row>
    <row r="11" spans="1:11" x14ac:dyDescent="0.2">
      <c r="A11" s="151" t="s">
        <v>54</v>
      </c>
      <c r="B11" s="152" t="s">
        <v>55</v>
      </c>
      <c r="C11" s="152" t="s">
        <v>56</v>
      </c>
      <c r="D11" s="152" t="s">
        <v>57</v>
      </c>
      <c r="E11" s="153" t="s">
        <v>58</v>
      </c>
      <c r="F11" s="154" t="s">
        <v>59</v>
      </c>
      <c r="G11" s="153" t="s">
        <v>60</v>
      </c>
      <c r="H11" s="155" t="s">
        <v>61</v>
      </c>
      <c r="I11" s="156" t="s">
        <v>62</v>
      </c>
      <c r="J11" s="157" t="s">
        <v>63</v>
      </c>
      <c r="K11" s="157" t="s">
        <v>64</v>
      </c>
    </row>
    <row r="12" spans="1:11" ht="51" x14ac:dyDescent="0.2">
      <c r="A12" s="151" t="s">
        <v>65</v>
      </c>
      <c r="B12" s="152" t="s">
        <v>66</v>
      </c>
      <c r="C12" s="152" t="s">
        <v>67</v>
      </c>
      <c r="D12" s="162" t="s">
        <v>68</v>
      </c>
      <c r="E12" s="153" t="s">
        <v>69</v>
      </c>
      <c r="F12" s="152" t="s">
        <v>70</v>
      </c>
      <c r="G12" s="163" t="s">
        <v>71</v>
      </c>
      <c r="H12" s="152" t="s">
        <v>72</v>
      </c>
      <c r="I12" s="164" t="s">
        <v>73</v>
      </c>
      <c r="J12" s="156" t="s">
        <v>74</v>
      </c>
      <c r="K12" s="157" t="s">
        <v>75</v>
      </c>
    </row>
    <row r="13" spans="1:11" x14ac:dyDescent="0.2">
      <c r="A13" s="110" t="s">
        <v>76</v>
      </c>
      <c r="B13" s="111"/>
      <c r="C13" s="112"/>
      <c r="D13" s="113"/>
      <c r="E13" s="114"/>
      <c r="F13" s="114"/>
      <c r="G13" s="115"/>
      <c r="H13" s="116"/>
      <c r="I13" s="117"/>
      <c r="J13" s="118"/>
      <c r="K13" s="119"/>
    </row>
    <row r="14" spans="1:11" x14ac:dyDescent="0.2">
      <c r="A14" s="98" t="s">
        <v>77</v>
      </c>
      <c r="B14" s="109" t="s">
        <v>78</v>
      </c>
      <c r="C14" s="98" t="s">
        <v>79</v>
      </c>
      <c r="D14" s="97">
        <v>0.05</v>
      </c>
      <c r="E14" s="107">
        <f>ROUND(($C$8*D14),0)</f>
        <v>1</v>
      </c>
      <c r="F14" s="96">
        <v>1</v>
      </c>
      <c r="G14" s="218">
        <f>E14*F14</f>
        <v>1</v>
      </c>
      <c r="H14" s="159">
        <v>8</v>
      </c>
      <c r="I14" s="158">
        <f>ROUND((G14*H14),0)</f>
        <v>8</v>
      </c>
      <c r="J14" s="160">
        <f>'12 Est Prof Wage Rate'!$G$35</f>
        <v>75</v>
      </c>
      <c r="K14" s="161">
        <f t="shared" ref="K14:K33" si="0">IF((J14*I14)="","",(J14*I14))</f>
        <v>600</v>
      </c>
    </row>
    <row r="15" spans="1:11" x14ac:dyDescent="0.2">
      <c r="A15" s="98" t="s">
        <v>80</v>
      </c>
      <c r="B15" s="109" t="s">
        <v>81</v>
      </c>
      <c r="C15" s="98" t="s">
        <v>79</v>
      </c>
      <c r="D15" s="97">
        <v>1</v>
      </c>
      <c r="E15" s="107">
        <f t="shared" ref="E15:E33" si="1">ROUND(($C$8*D15),0)</f>
        <v>27</v>
      </c>
      <c r="F15" s="96">
        <v>1</v>
      </c>
      <c r="G15" s="158">
        <f t="shared" ref="G15:G40" si="2">E15*F15</f>
        <v>27</v>
      </c>
      <c r="H15" s="159">
        <v>0.25</v>
      </c>
      <c r="I15" s="158">
        <f t="shared" ref="I15:I40" si="3">ROUND((G15*H15),0)</f>
        <v>7</v>
      </c>
      <c r="J15" s="160">
        <f>'12 Est Prof Wage Rate'!$G$35</f>
        <v>75</v>
      </c>
      <c r="K15" s="161">
        <f t="shared" si="0"/>
        <v>525</v>
      </c>
    </row>
    <row r="16" spans="1:11" ht="25.5" x14ac:dyDescent="0.2">
      <c r="A16" s="98" t="s">
        <v>82</v>
      </c>
      <c r="B16" s="109" t="s">
        <v>83</v>
      </c>
      <c r="C16" s="98" t="s">
        <v>79</v>
      </c>
      <c r="D16" s="97">
        <v>1</v>
      </c>
      <c r="E16" s="107">
        <f t="shared" si="1"/>
        <v>27</v>
      </c>
      <c r="F16" s="96">
        <v>1</v>
      </c>
      <c r="G16" s="158">
        <f t="shared" si="2"/>
        <v>27</v>
      </c>
      <c r="H16" s="159">
        <v>1</v>
      </c>
      <c r="I16" s="158">
        <f t="shared" si="3"/>
        <v>27</v>
      </c>
      <c r="J16" s="160">
        <f>'12 Est Prof Wage Rate'!$G$35</f>
        <v>75</v>
      </c>
      <c r="K16" s="161">
        <f t="shared" si="0"/>
        <v>2025</v>
      </c>
    </row>
    <row r="17" spans="1:11" ht="25.5" x14ac:dyDescent="0.2">
      <c r="A17" s="129" t="s">
        <v>84</v>
      </c>
      <c r="B17" s="101" t="s">
        <v>85</v>
      </c>
      <c r="C17" s="129" t="s">
        <v>79</v>
      </c>
      <c r="D17" s="97">
        <v>1</v>
      </c>
      <c r="E17" s="107">
        <f t="shared" si="1"/>
        <v>27</v>
      </c>
      <c r="F17" s="96">
        <v>1</v>
      </c>
      <c r="G17" s="158">
        <f t="shared" si="2"/>
        <v>27</v>
      </c>
      <c r="H17" s="159">
        <v>1</v>
      </c>
      <c r="I17" s="158">
        <f t="shared" si="3"/>
        <v>27</v>
      </c>
      <c r="J17" s="160">
        <f>'12 Est Prof Wage Rate'!$G$35</f>
        <v>75</v>
      </c>
      <c r="K17" s="161">
        <f t="shared" si="0"/>
        <v>2025</v>
      </c>
    </row>
    <row r="18" spans="1:11" x14ac:dyDescent="0.2">
      <c r="A18" s="129" t="s">
        <v>86</v>
      </c>
      <c r="B18" s="101" t="s">
        <v>87</v>
      </c>
      <c r="C18" s="129" t="s">
        <v>79</v>
      </c>
      <c r="D18" s="97">
        <v>1</v>
      </c>
      <c r="E18" s="107">
        <f t="shared" si="1"/>
        <v>27</v>
      </c>
      <c r="F18" s="96">
        <v>1</v>
      </c>
      <c r="G18" s="158">
        <f t="shared" si="2"/>
        <v>27</v>
      </c>
      <c r="H18" s="159">
        <v>0.25</v>
      </c>
      <c r="I18" s="158">
        <f t="shared" si="3"/>
        <v>7</v>
      </c>
      <c r="J18" s="160">
        <f>'12 Est Prof Wage Rate'!$G$35</f>
        <v>75</v>
      </c>
      <c r="K18" s="161">
        <f t="shared" si="0"/>
        <v>525</v>
      </c>
    </row>
    <row r="19" spans="1:11" x14ac:dyDescent="0.2">
      <c r="A19" s="98" t="s">
        <v>91</v>
      </c>
      <c r="B19" s="101" t="s">
        <v>92</v>
      </c>
      <c r="C19" s="98" t="s">
        <v>79</v>
      </c>
      <c r="D19" s="97">
        <v>0.15</v>
      </c>
      <c r="E19" s="107">
        <f t="shared" si="1"/>
        <v>4</v>
      </c>
      <c r="F19" s="96">
        <v>1</v>
      </c>
      <c r="G19" s="158">
        <f t="shared" si="2"/>
        <v>4</v>
      </c>
      <c r="H19" s="159">
        <v>1</v>
      </c>
      <c r="I19" s="158">
        <f t="shared" si="3"/>
        <v>4</v>
      </c>
      <c r="J19" s="160">
        <f>'12 Est Prof Wage Rate'!$G$35</f>
        <v>75</v>
      </c>
      <c r="K19" s="161">
        <f t="shared" si="0"/>
        <v>300</v>
      </c>
    </row>
    <row r="20" spans="1:11" x14ac:dyDescent="0.2">
      <c r="A20" s="98">
        <v>1780.19</v>
      </c>
      <c r="B20" s="101" t="s">
        <v>97</v>
      </c>
      <c r="C20" s="98" t="s">
        <v>79</v>
      </c>
      <c r="D20" s="97">
        <v>1</v>
      </c>
      <c r="E20" s="107">
        <f t="shared" si="1"/>
        <v>27</v>
      </c>
      <c r="F20" s="96">
        <v>1</v>
      </c>
      <c r="G20" s="158">
        <f t="shared" si="2"/>
        <v>27</v>
      </c>
      <c r="H20" s="159">
        <v>2</v>
      </c>
      <c r="I20" s="158">
        <f t="shared" si="3"/>
        <v>54</v>
      </c>
      <c r="J20" s="160">
        <f>'12 Est Prof Wage Rate'!$G$35</f>
        <v>75</v>
      </c>
      <c r="K20" s="161">
        <f t="shared" si="0"/>
        <v>4050</v>
      </c>
    </row>
    <row r="21" spans="1:11" x14ac:dyDescent="0.2">
      <c r="A21" s="98" t="s">
        <v>100</v>
      </c>
      <c r="B21" s="101" t="s">
        <v>101</v>
      </c>
      <c r="C21" s="98" t="s">
        <v>79</v>
      </c>
      <c r="D21" s="97">
        <v>1</v>
      </c>
      <c r="E21" s="107">
        <f t="shared" si="1"/>
        <v>27</v>
      </c>
      <c r="F21" s="96">
        <v>1</v>
      </c>
      <c r="G21" s="158">
        <f t="shared" si="2"/>
        <v>27</v>
      </c>
      <c r="H21" s="159">
        <v>1</v>
      </c>
      <c r="I21" s="158">
        <f t="shared" si="3"/>
        <v>27</v>
      </c>
      <c r="J21" s="160">
        <f>'12 Est Prof Wage Rate'!$G$35</f>
        <v>75</v>
      </c>
      <c r="K21" s="161">
        <f t="shared" si="0"/>
        <v>2025</v>
      </c>
    </row>
    <row r="22" spans="1:11" x14ac:dyDescent="0.2">
      <c r="A22" s="98" t="s">
        <v>102</v>
      </c>
      <c r="B22" s="101" t="s">
        <v>103</v>
      </c>
      <c r="C22" s="98" t="s">
        <v>79</v>
      </c>
      <c r="D22" s="97">
        <v>0</v>
      </c>
      <c r="E22" s="107">
        <f t="shared" si="1"/>
        <v>0</v>
      </c>
      <c r="F22" s="96">
        <v>1</v>
      </c>
      <c r="G22" s="158">
        <f t="shared" si="2"/>
        <v>0</v>
      </c>
      <c r="H22" s="159">
        <v>40</v>
      </c>
      <c r="I22" s="158">
        <f t="shared" si="3"/>
        <v>0</v>
      </c>
      <c r="J22" s="160">
        <f>'12 Est Prof Wage Rate'!$G$35</f>
        <v>75</v>
      </c>
      <c r="K22" s="161">
        <f t="shared" si="0"/>
        <v>0</v>
      </c>
    </row>
    <row r="23" spans="1:11" x14ac:dyDescent="0.2">
      <c r="A23" s="98" t="s">
        <v>104</v>
      </c>
      <c r="B23" s="101" t="s">
        <v>105</v>
      </c>
      <c r="C23" s="98" t="s">
        <v>79</v>
      </c>
      <c r="D23" s="97">
        <v>1</v>
      </c>
      <c r="E23" s="107">
        <f t="shared" si="1"/>
        <v>27</v>
      </c>
      <c r="F23" s="96">
        <v>1</v>
      </c>
      <c r="G23" s="158">
        <f t="shared" si="2"/>
        <v>27</v>
      </c>
      <c r="H23" s="159">
        <v>4</v>
      </c>
      <c r="I23" s="158">
        <f t="shared" si="3"/>
        <v>108</v>
      </c>
      <c r="J23" s="160">
        <f>'12 Est Prof Wage Rate'!$G$35</f>
        <v>75</v>
      </c>
      <c r="K23" s="161">
        <f t="shared" si="0"/>
        <v>8100</v>
      </c>
    </row>
    <row r="24" spans="1:11" ht="25.5" x14ac:dyDescent="0.2">
      <c r="A24" s="98" t="s">
        <v>106</v>
      </c>
      <c r="B24" s="109" t="s">
        <v>107</v>
      </c>
      <c r="C24" s="98" t="s">
        <v>79</v>
      </c>
      <c r="D24" s="97">
        <v>1</v>
      </c>
      <c r="E24" s="107">
        <f t="shared" si="1"/>
        <v>27</v>
      </c>
      <c r="F24" s="96">
        <v>1</v>
      </c>
      <c r="G24" s="158">
        <f t="shared" si="2"/>
        <v>27</v>
      </c>
      <c r="H24" s="159">
        <v>1</v>
      </c>
      <c r="I24" s="158">
        <f t="shared" si="3"/>
        <v>27</v>
      </c>
      <c r="J24" s="160">
        <f>'12 Est Prof Wage Rate'!$G$35</f>
        <v>75</v>
      </c>
      <c r="K24" s="161">
        <f t="shared" si="0"/>
        <v>2025</v>
      </c>
    </row>
    <row r="25" spans="1:11" ht="25.5" x14ac:dyDescent="0.2">
      <c r="A25" s="98" t="s">
        <v>106</v>
      </c>
      <c r="B25" s="109" t="s">
        <v>108</v>
      </c>
      <c r="C25" s="98" t="s">
        <v>79</v>
      </c>
      <c r="D25" s="97">
        <v>0</v>
      </c>
      <c r="E25" s="107">
        <f t="shared" si="1"/>
        <v>0</v>
      </c>
      <c r="F25" s="96">
        <v>1</v>
      </c>
      <c r="G25" s="158">
        <f t="shared" si="2"/>
        <v>0</v>
      </c>
      <c r="H25" s="159">
        <v>20</v>
      </c>
      <c r="I25" s="158">
        <f t="shared" si="3"/>
        <v>0</v>
      </c>
      <c r="J25" s="160">
        <f>'12 Est Prof Wage Rate'!$G$35</f>
        <v>75</v>
      </c>
      <c r="K25" s="161">
        <f t="shared" si="0"/>
        <v>0</v>
      </c>
    </row>
    <row r="26" spans="1:11" ht="25.5" x14ac:dyDescent="0.2">
      <c r="A26" s="98" t="s">
        <v>106</v>
      </c>
      <c r="B26" s="109" t="s">
        <v>47</v>
      </c>
      <c r="C26" s="98" t="s">
        <v>79</v>
      </c>
      <c r="D26" s="97">
        <v>0</v>
      </c>
      <c r="E26" s="107">
        <f t="shared" si="1"/>
        <v>0</v>
      </c>
      <c r="F26" s="96">
        <v>1</v>
      </c>
      <c r="G26" s="158">
        <f t="shared" si="2"/>
        <v>0</v>
      </c>
      <c r="H26" s="159">
        <v>50</v>
      </c>
      <c r="I26" s="158">
        <f t="shared" si="3"/>
        <v>0</v>
      </c>
      <c r="J26" s="160">
        <f>'12 Est Prof Wage Rate'!$G$35</f>
        <v>75</v>
      </c>
      <c r="K26" s="161">
        <f t="shared" si="0"/>
        <v>0</v>
      </c>
    </row>
    <row r="27" spans="1:11" ht="25.5" x14ac:dyDescent="0.2">
      <c r="A27" s="98" t="s">
        <v>106</v>
      </c>
      <c r="B27" s="109" t="s">
        <v>109</v>
      </c>
      <c r="C27" s="98" t="s">
        <v>79</v>
      </c>
      <c r="D27" s="97">
        <v>0</v>
      </c>
      <c r="E27" s="107">
        <f t="shared" si="1"/>
        <v>0</v>
      </c>
      <c r="F27" s="96">
        <v>1</v>
      </c>
      <c r="G27" s="158">
        <f t="shared" si="2"/>
        <v>0</v>
      </c>
      <c r="H27" s="159">
        <v>150</v>
      </c>
      <c r="I27" s="158">
        <f t="shared" si="3"/>
        <v>0</v>
      </c>
      <c r="J27" s="160">
        <f>'12 Est Prof Wage Rate'!$G$35</f>
        <v>75</v>
      </c>
      <c r="K27" s="161">
        <f t="shared" si="0"/>
        <v>0</v>
      </c>
    </row>
    <row r="28" spans="1:11" ht="25.5" x14ac:dyDescent="0.2">
      <c r="A28" s="98" t="s">
        <v>110</v>
      </c>
      <c r="B28" s="109" t="s">
        <v>111</v>
      </c>
      <c r="C28" s="98" t="s">
        <v>79</v>
      </c>
      <c r="D28" s="97">
        <v>1</v>
      </c>
      <c r="E28" s="107">
        <f t="shared" si="1"/>
        <v>27</v>
      </c>
      <c r="F28" s="96">
        <v>1</v>
      </c>
      <c r="G28" s="158">
        <f t="shared" si="2"/>
        <v>27</v>
      </c>
      <c r="H28" s="159">
        <v>0.25</v>
      </c>
      <c r="I28" s="158">
        <f t="shared" si="3"/>
        <v>7</v>
      </c>
      <c r="J28" s="160">
        <f>'12 Est Prof Wage Rate'!$G$35</f>
        <v>75</v>
      </c>
      <c r="K28" s="161">
        <f t="shared" si="0"/>
        <v>525</v>
      </c>
    </row>
    <row r="29" spans="1:11" ht="25.5" x14ac:dyDescent="0.2">
      <c r="A29" s="98" t="s">
        <v>114</v>
      </c>
      <c r="B29" s="109" t="s">
        <v>115</v>
      </c>
      <c r="C29" s="129" t="s">
        <v>79</v>
      </c>
      <c r="D29" s="97">
        <v>0</v>
      </c>
      <c r="E29" s="158">
        <f t="shared" si="1"/>
        <v>0</v>
      </c>
      <c r="F29" s="98">
        <v>1</v>
      </c>
      <c r="G29" s="158">
        <f t="shared" si="2"/>
        <v>0</v>
      </c>
      <c r="H29" s="159">
        <v>8</v>
      </c>
      <c r="I29" s="158">
        <f t="shared" si="3"/>
        <v>0</v>
      </c>
      <c r="J29" s="160">
        <f>'12 Est Prof Wage Rate'!$G$35</f>
        <v>75</v>
      </c>
      <c r="K29" s="161">
        <f>IF((J29*I29)="","",(J29*I29))</f>
        <v>0</v>
      </c>
    </row>
    <row r="30" spans="1:11" ht="25.5" x14ac:dyDescent="0.2">
      <c r="A30" s="98" t="s">
        <v>114</v>
      </c>
      <c r="B30" s="109" t="s">
        <v>116</v>
      </c>
      <c r="C30" s="129" t="s">
        <v>79</v>
      </c>
      <c r="D30" s="97">
        <v>0</v>
      </c>
      <c r="E30" s="158">
        <f t="shared" si="1"/>
        <v>0</v>
      </c>
      <c r="F30" s="98">
        <v>1</v>
      </c>
      <c r="G30" s="158">
        <f t="shared" si="2"/>
        <v>0</v>
      </c>
      <c r="H30" s="159">
        <v>6</v>
      </c>
      <c r="I30" s="158">
        <f t="shared" si="3"/>
        <v>0</v>
      </c>
      <c r="J30" s="160">
        <f>'12 Est Prof Wage Rate'!$G$35</f>
        <v>75</v>
      </c>
      <c r="K30" s="161">
        <f t="shared" ref="K30:K32" si="4">IF((J30*I30)="","",(J30*I30))</f>
        <v>0</v>
      </c>
    </row>
    <row r="31" spans="1:11" ht="25.5" x14ac:dyDescent="0.2">
      <c r="A31" s="98" t="s">
        <v>114</v>
      </c>
      <c r="B31" s="109" t="s">
        <v>117</v>
      </c>
      <c r="C31" s="129" t="s">
        <v>79</v>
      </c>
      <c r="D31" s="97">
        <v>0.6</v>
      </c>
      <c r="E31" s="158">
        <f t="shared" si="1"/>
        <v>16</v>
      </c>
      <c r="F31" s="98">
        <v>1</v>
      </c>
      <c r="G31" s="158">
        <f t="shared" si="2"/>
        <v>16</v>
      </c>
      <c r="H31" s="159">
        <v>6</v>
      </c>
      <c r="I31" s="158">
        <f t="shared" si="3"/>
        <v>96</v>
      </c>
      <c r="J31" s="160">
        <f>'12 Est Prof Wage Rate'!$G$35</f>
        <v>75</v>
      </c>
      <c r="K31" s="161">
        <f t="shared" si="4"/>
        <v>7200</v>
      </c>
    </row>
    <row r="32" spans="1:11" ht="25.5" x14ac:dyDescent="0.2">
      <c r="A32" s="98" t="s">
        <v>114</v>
      </c>
      <c r="B32" s="109" t="s">
        <v>118</v>
      </c>
      <c r="C32" s="129" t="s">
        <v>79</v>
      </c>
      <c r="D32" s="97">
        <v>0.4</v>
      </c>
      <c r="E32" s="158">
        <f t="shared" si="1"/>
        <v>11</v>
      </c>
      <c r="F32" s="98">
        <v>1</v>
      </c>
      <c r="G32" s="158">
        <f t="shared" si="2"/>
        <v>11</v>
      </c>
      <c r="H32" s="159">
        <v>6</v>
      </c>
      <c r="I32" s="158">
        <f t="shared" si="3"/>
        <v>66</v>
      </c>
      <c r="J32" s="160">
        <f>'12 Est Prof Wage Rate'!$G$35</f>
        <v>75</v>
      </c>
      <c r="K32" s="161">
        <f t="shared" si="4"/>
        <v>4950</v>
      </c>
    </row>
    <row r="33" spans="1:11" x14ac:dyDescent="0.2">
      <c r="A33" s="98"/>
      <c r="B33" s="101" t="s">
        <v>143</v>
      </c>
      <c r="C33" s="129" t="s">
        <v>79</v>
      </c>
      <c r="D33" s="97">
        <v>1</v>
      </c>
      <c r="E33" s="107">
        <f t="shared" si="1"/>
        <v>27</v>
      </c>
      <c r="F33" s="96">
        <v>1</v>
      </c>
      <c r="G33" s="158">
        <f t="shared" si="2"/>
        <v>27</v>
      </c>
      <c r="H33" s="159">
        <v>2</v>
      </c>
      <c r="I33" s="158">
        <f t="shared" si="3"/>
        <v>54</v>
      </c>
      <c r="J33" s="160">
        <f>'12 Est Prof Wage Rate'!$G$35</f>
        <v>75</v>
      </c>
      <c r="K33" s="161">
        <f t="shared" si="0"/>
        <v>4050</v>
      </c>
    </row>
    <row r="34" spans="1:11" x14ac:dyDescent="0.2">
      <c r="A34" s="110" t="s">
        <v>144</v>
      </c>
      <c r="B34" s="111"/>
      <c r="C34" s="112"/>
      <c r="D34" s="113"/>
      <c r="E34" s="114"/>
      <c r="F34" s="114"/>
      <c r="G34" s="115"/>
      <c r="H34" s="116"/>
      <c r="I34" s="117"/>
      <c r="J34" s="118"/>
      <c r="K34" s="119"/>
    </row>
    <row r="35" spans="1:11" x14ac:dyDescent="0.2">
      <c r="A35" s="98" t="s">
        <v>145</v>
      </c>
      <c r="B35" s="101" t="s">
        <v>146</v>
      </c>
      <c r="C35" s="129" t="s">
        <v>79</v>
      </c>
      <c r="D35" s="97">
        <v>1</v>
      </c>
      <c r="E35" s="107">
        <f>ROUND((D35*$K$8),0)</f>
        <v>24</v>
      </c>
      <c r="F35" s="96">
        <v>1</v>
      </c>
      <c r="G35" s="158">
        <f t="shared" si="2"/>
        <v>24</v>
      </c>
      <c r="H35" s="159">
        <v>1</v>
      </c>
      <c r="I35" s="158">
        <f t="shared" si="3"/>
        <v>24</v>
      </c>
      <c r="J35" s="160">
        <f>'12 Est Prof Wage Rate'!$G$35</f>
        <v>75</v>
      </c>
      <c r="K35" s="161">
        <f t="shared" ref="K35:K40" si="5">IF((J35*I35)="","",(J35*I35))</f>
        <v>1800</v>
      </c>
    </row>
    <row r="36" spans="1:11" x14ac:dyDescent="0.2">
      <c r="A36" s="98" t="s">
        <v>147</v>
      </c>
      <c r="B36" s="101" t="s">
        <v>148</v>
      </c>
      <c r="C36" s="98" t="s">
        <v>79</v>
      </c>
      <c r="D36" s="97">
        <v>1</v>
      </c>
      <c r="E36" s="107">
        <f t="shared" ref="E36:E40" si="6">ROUND((D36*$K$8),0)</f>
        <v>24</v>
      </c>
      <c r="F36" s="96">
        <v>1</v>
      </c>
      <c r="G36" s="158">
        <f t="shared" si="2"/>
        <v>24</v>
      </c>
      <c r="H36" s="159">
        <v>1</v>
      </c>
      <c r="I36" s="158">
        <f t="shared" si="3"/>
        <v>24</v>
      </c>
      <c r="J36" s="160">
        <f>'12 Est Prof Wage Rate'!$G$35</f>
        <v>75</v>
      </c>
      <c r="K36" s="161">
        <f t="shared" si="5"/>
        <v>1800</v>
      </c>
    </row>
    <row r="37" spans="1:11" x14ac:dyDescent="0.2">
      <c r="A37" s="98" t="s">
        <v>149</v>
      </c>
      <c r="B37" s="101" t="s">
        <v>150</v>
      </c>
      <c r="C37" s="98" t="s">
        <v>79</v>
      </c>
      <c r="D37" s="97">
        <v>1</v>
      </c>
      <c r="E37" s="107">
        <f t="shared" si="6"/>
        <v>24</v>
      </c>
      <c r="F37" s="96">
        <v>1</v>
      </c>
      <c r="G37" s="158">
        <f t="shared" si="2"/>
        <v>24</v>
      </c>
      <c r="H37" s="159">
        <v>1</v>
      </c>
      <c r="I37" s="158">
        <f t="shared" si="3"/>
        <v>24</v>
      </c>
      <c r="J37" s="160">
        <f>'12 Est Prof Wage Rate'!$G$35</f>
        <v>75</v>
      </c>
      <c r="K37" s="161">
        <f t="shared" si="5"/>
        <v>1800</v>
      </c>
    </row>
    <row r="38" spans="1:11" x14ac:dyDescent="0.2">
      <c r="A38" s="98" t="s">
        <v>164</v>
      </c>
      <c r="B38" s="101" t="s">
        <v>165</v>
      </c>
      <c r="C38" s="129" t="s">
        <v>79</v>
      </c>
      <c r="D38" s="97">
        <v>1</v>
      </c>
      <c r="E38" s="107">
        <f t="shared" si="6"/>
        <v>24</v>
      </c>
      <c r="F38" s="96">
        <v>1</v>
      </c>
      <c r="G38" s="158">
        <f t="shared" si="2"/>
        <v>24</v>
      </c>
      <c r="H38" s="159">
        <v>1</v>
      </c>
      <c r="I38" s="158">
        <f t="shared" si="3"/>
        <v>24</v>
      </c>
      <c r="J38" s="160">
        <f>'12 Est Prof Wage Rate'!$G$35</f>
        <v>75</v>
      </c>
      <c r="K38" s="161">
        <f t="shared" si="5"/>
        <v>1800</v>
      </c>
    </row>
    <row r="39" spans="1:11" ht="25.5" x14ac:dyDescent="0.2">
      <c r="A39" s="129" t="s">
        <v>166</v>
      </c>
      <c r="B39" s="101" t="s">
        <v>167</v>
      </c>
      <c r="C39" s="98" t="s">
        <v>79</v>
      </c>
      <c r="D39" s="97">
        <v>1</v>
      </c>
      <c r="E39" s="107">
        <f t="shared" si="6"/>
        <v>24</v>
      </c>
      <c r="F39" s="96">
        <v>3</v>
      </c>
      <c r="G39" s="158">
        <f t="shared" si="2"/>
        <v>72</v>
      </c>
      <c r="H39" s="159">
        <v>8</v>
      </c>
      <c r="I39" s="158">
        <f t="shared" si="3"/>
        <v>576</v>
      </c>
      <c r="J39" s="160">
        <f>'12 Est Prof Wage Rate'!$G$35</f>
        <v>75</v>
      </c>
      <c r="K39" s="161">
        <f t="shared" si="5"/>
        <v>43200</v>
      </c>
    </row>
    <row r="40" spans="1:11" x14ac:dyDescent="0.2">
      <c r="A40" s="129" t="s">
        <v>168</v>
      </c>
      <c r="B40" s="101" t="s">
        <v>169</v>
      </c>
      <c r="C40" s="98" t="s">
        <v>79</v>
      </c>
      <c r="D40" s="97">
        <v>0.25</v>
      </c>
      <c r="E40" s="107">
        <f t="shared" si="6"/>
        <v>6</v>
      </c>
      <c r="F40" s="96">
        <v>4</v>
      </c>
      <c r="G40" s="158">
        <f t="shared" si="2"/>
        <v>24</v>
      </c>
      <c r="H40" s="159">
        <v>4</v>
      </c>
      <c r="I40" s="158">
        <f t="shared" si="3"/>
        <v>96</v>
      </c>
      <c r="J40" s="160">
        <f>'12 Est Prof Wage Rate'!$G$35</f>
        <v>75</v>
      </c>
      <c r="K40" s="161">
        <f t="shared" si="5"/>
        <v>7200</v>
      </c>
    </row>
    <row r="41" spans="1:11" x14ac:dyDescent="0.2">
      <c r="A41" s="110" t="s">
        <v>178</v>
      </c>
      <c r="B41" s="111"/>
      <c r="C41" s="112"/>
      <c r="D41" s="113"/>
      <c r="E41" s="114"/>
      <c r="F41" s="114"/>
      <c r="G41" s="115"/>
      <c r="H41" s="116"/>
      <c r="I41" s="117"/>
      <c r="J41" s="118"/>
      <c r="K41" s="119"/>
    </row>
    <row r="42" spans="1:11" x14ac:dyDescent="0.2">
      <c r="A42" s="110" t="s">
        <v>208</v>
      </c>
      <c r="B42" s="111"/>
      <c r="C42" s="112"/>
      <c r="D42" s="113"/>
      <c r="E42" s="114"/>
      <c r="F42" s="114"/>
      <c r="G42" s="115"/>
      <c r="H42" s="116"/>
      <c r="I42" s="117"/>
      <c r="J42" s="118"/>
      <c r="K42" s="119"/>
    </row>
    <row r="43" spans="1:11" x14ac:dyDescent="0.2">
      <c r="A43" s="98" t="s">
        <v>209</v>
      </c>
      <c r="B43" s="101" t="s">
        <v>210</v>
      </c>
      <c r="C43" s="98" t="s">
        <v>79</v>
      </c>
      <c r="D43" s="97">
        <v>1</v>
      </c>
      <c r="E43" s="107">
        <f t="shared" ref="E43" si="7">ROUND((D43*$K$8),0)</f>
        <v>24</v>
      </c>
      <c r="F43" s="96">
        <v>1</v>
      </c>
      <c r="G43" s="158">
        <f t="shared" ref="G43" si="8">E43*F43</f>
        <v>24</v>
      </c>
      <c r="H43" s="159">
        <v>1</v>
      </c>
      <c r="I43" s="158">
        <f t="shared" ref="I43" si="9">ROUND((G43*H43),0)</f>
        <v>24</v>
      </c>
      <c r="J43" s="160">
        <f>'12 Est Prof Wage Rate'!$G$35</f>
        <v>75</v>
      </c>
      <c r="K43" s="161">
        <f t="shared" ref="K43" si="10">IF((J43*I43)="","",(J43*I43))</f>
        <v>1800</v>
      </c>
    </row>
  </sheetData>
  <phoneticPr fontId="14" type="noConversion"/>
  <printOptions horizontalCentered="1"/>
  <pageMargins left="0.25" right="0.25" top="0.25" bottom="0.25" header="0.5" footer="0.5"/>
  <pageSetup scale="80" fitToHeight="20" orientation="landscape" horizontalDpi="4294967292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DCDFCB-5452-43FE-94CC-B736E954104A}">
  <sheetPr>
    <tabColor theme="9" tint="0.79998168889431442"/>
    <pageSetUpPr fitToPage="1"/>
  </sheetPr>
  <dimension ref="A1:K26"/>
  <sheetViews>
    <sheetView zoomScaleNormal="100" workbookViewId="0">
      <pane ySplit="12" topLeftCell="A13" activePane="bottomLeft" state="frozen"/>
      <selection pane="bottomLeft" activeCell="L13" sqref="L13"/>
    </sheetView>
  </sheetViews>
  <sheetFormatPr defaultColWidth="9.42578125" defaultRowHeight="12.75" x14ac:dyDescent="0.2"/>
  <cols>
    <col min="1" max="1" width="12.5703125" style="7" customWidth="1"/>
    <col min="2" max="2" width="45.42578125" style="11" customWidth="1"/>
    <col min="3" max="3" width="11.42578125" style="9" customWidth="1"/>
    <col min="4" max="4" width="12.28515625" style="16" customWidth="1"/>
    <col min="5" max="5" width="12.28515625" style="18" customWidth="1"/>
    <col min="6" max="6" width="11.42578125" style="7" customWidth="1"/>
    <col min="7" max="7" width="12.5703125" style="8" customWidth="1"/>
    <col min="8" max="8" width="16.7109375" style="7" bestFit="1" customWidth="1"/>
    <col min="9" max="9" width="12.42578125" style="22" customWidth="1"/>
    <col min="10" max="10" width="9.42578125" style="27"/>
    <col min="11" max="11" width="11.42578125" style="187" bestFit="1" customWidth="1"/>
    <col min="12" max="16384" width="9.42578125" style="1"/>
  </cols>
  <sheetData>
    <row r="1" spans="1:11" x14ac:dyDescent="0.2">
      <c r="A1" s="2" t="str">
        <f>'12 BH Collection WWLG'!A1</f>
        <v>RURAL UTILITIES SERVICE</v>
      </c>
      <c r="B1" s="3"/>
      <c r="C1" s="3"/>
      <c r="D1" s="14"/>
      <c r="E1" s="3"/>
      <c r="F1" s="3"/>
      <c r="G1" s="5"/>
      <c r="H1" s="3"/>
      <c r="I1" s="21"/>
      <c r="J1" s="40"/>
      <c r="K1" s="3"/>
    </row>
    <row r="2" spans="1:11" x14ac:dyDescent="0.2">
      <c r="A2" s="2" t="str">
        <f>'12 BH Collection WWLG'!A2</f>
        <v>WATER AND WASTE LOAN AND GRANT PROGRAM</v>
      </c>
      <c r="B2" s="3"/>
      <c r="C2" s="2"/>
      <c r="D2" s="15"/>
      <c r="E2" s="3"/>
      <c r="F2" s="3"/>
      <c r="G2" s="5"/>
      <c r="H2" s="3"/>
      <c r="I2" s="21"/>
      <c r="J2" s="40"/>
      <c r="K2" s="2"/>
    </row>
    <row r="3" spans="1:11" x14ac:dyDescent="0.2">
      <c r="A3" s="2" t="str">
        <f>'12 BH Collection WWPPG'!A3</f>
        <v>PREDEVELOPMENT PLANNING GRANTS (PPG)</v>
      </c>
      <c r="B3" s="3"/>
      <c r="C3" s="2"/>
      <c r="D3" s="15"/>
      <c r="E3" s="3"/>
      <c r="F3" s="3"/>
      <c r="G3" s="5"/>
      <c r="H3" s="3"/>
      <c r="I3" s="21"/>
      <c r="J3" s="40"/>
      <c r="K3" s="2"/>
    </row>
    <row r="4" spans="1:11" x14ac:dyDescent="0.2">
      <c r="A4" s="2" t="str">
        <f>'12 BH Collection WWLG'!A3</f>
        <v>INFORMATION COLLECTION BURDEN HOURS</v>
      </c>
      <c r="B4" s="3"/>
      <c r="C4" s="2"/>
      <c r="D4" s="15"/>
      <c r="E4" s="3"/>
      <c r="F4" s="3"/>
      <c r="G4" s="5"/>
      <c r="H4" s="3"/>
      <c r="I4" s="21"/>
      <c r="J4" s="40"/>
      <c r="K4" s="6"/>
    </row>
    <row r="5" spans="1:11" x14ac:dyDescent="0.2">
      <c r="A5" s="2" t="str">
        <f>'12 BH Collection WWLG'!A4</f>
        <v>OMB # 0572 - 0121</v>
      </c>
      <c r="B5" s="3"/>
      <c r="C5" s="2"/>
      <c r="D5" s="15"/>
      <c r="E5" s="3"/>
      <c r="F5" s="3"/>
      <c r="G5" s="5"/>
      <c r="H5" s="3"/>
      <c r="I5" s="21"/>
      <c r="J5" s="40"/>
      <c r="K5" s="6"/>
    </row>
    <row r="6" spans="1:11" x14ac:dyDescent="0.2">
      <c r="A6" s="4">
        <f>'12 BH Collection WWLG'!A5</f>
        <v>45614</v>
      </c>
      <c r="B6" s="3"/>
      <c r="C6" s="2"/>
      <c r="D6" s="15"/>
      <c r="E6" s="3"/>
      <c r="F6" s="3"/>
      <c r="G6" s="5"/>
      <c r="H6" s="3"/>
      <c r="I6" s="21"/>
      <c r="J6" s="40"/>
      <c r="K6" s="6"/>
    </row>
    <row r="7" spans="1:11" x14ac:dyDescent="0.2">
      <c r="A7" s="4"/>
      <c r="B7" s="3"/>
      <c r="C7" s="2"/>
      <c r="D7" s="15"/>
      <c r="E7" s="3"/>
      <c r="F7" s="3"/>
      <c r="G7" s="5"/>
      <c r="H7" s="3"/>
      <c r="I7" s="21"/>
      <c r="J7" s="40"/>
      <c r="K7" s="6"/>
    </row>
    <row r="8" spans="1:11" x14ac:dyDescent="0.2">
      <c r="A8" s="26" t="s">
        <v>18</v>
      </c>
      <c r="B8" s="3"/>
      <c r="C8" s="173">
        <f>'12 BH Collection WWPPG'!C8</f>
        <v>27</v>
      </c>
      <c r="D8" s="26"/>
      <c r="E8" s="3"/>
      <c r="F8" s="39"/>
      <c r="G8" s="1"/>
      <c r="H8" s="42"/>
      <c r="I8" s="100"/>
      <c r="J8" s="127" t="s">
        <v>19</v>
      </c>
      <c r="K8" s="174">
        <f>'12 BH Collection WWPPG'!K8</f>
        <v>24</v>
      </c>
    </row>
    <row r="9" spans="1:11" x14ac:dyDescent="0.2">
      <c r="A9" s="26" t="s">
        <v>50</v>
      </c>
      <c r="B9" s="3"/>
      <c r="C9" s="102">
        <f>I10/G10</f>
        <v>1.805111821086262</v>
      </c>
      <c r="D9" s="26"/>
      <c r="E9" s="3"/>
      <c r="F9" s="42"/>
      <c r="G9" s="1"/>
      <c r="H9" s="42"/>
      <c r="I9" s="100"/>
      <c r="J9" s="42" t="s">
        <v>51</v>
      </c>
      <c r="K9" s="105">
        <f>G10/C8</f>
        <v>11.592592592592593</v>
      </c>
    </row>
    <row r="10" spans="1:11" x14ac:dyDescent="0.2">
      <c r="A10" s="26" t="s">
        <v>52</v>
      </c>
      <c r="B10" s="3"/>
      <c r="C10" s="2"/>
      <c r="D10" s="15"/>
      <c r="E10" s="3"/>
      <c r="F10" s="42" t="s">
        <v>53</v>
      </c>
      <c r="G10" s="104">
        <f>SUM(G14:G25)</f>
        <v>313</v>
      </c>
      <c r="H10" s="42"/>
      <c r="I10" s="104">
        <f>SUM(I14:I25)</f>
        <v>565</v>
      </c>
      <c r="J10" s="41"/>
      <c r="K10" s="103">
        <f>SUM(K14:K25)</f>
        <v>42375</v>
      </c>
    </row>
    <row r="11" spans="1:11" x14ac:dyDescent="0.2">
      <c r="A11" s="151" t="s">
        <v>54</v>
      </c>
      <c r="B11" s="152" t="s">
        <v>55</v>
      </c>
      <c r="C11" s="152" t="s">
        <v>56</v>
      </c>
      <c r="D11" s="152" t="s">
        <v>57</v>
      </c>
      <c r="E11" s="153" t="s">
        <v>58</v>
      </c>
      <c r="F11" s="154" t="s">
        <v>59</v>
      </c>
      <c r="G11" s="153" t="s">
        <v>60</v>
      </c>
      <c r="H11" s="155" t="s">
        <v>61</v>
      </c>
      <c r="I11" s="156" t="s">
        <v>62</v>
      </c>
      <c r="J11" s="157" t="s">
        <v>63</v>
      </c>
      <c r="K11" s="157" t="s">
        <v>64</v>
      </c>
    </row>
    <row r="12" spans="1:11" ht="51" x14ac:dyDescent="0.2">
      <c r="A12" s="151" t="s">
        <v>65</v>
      </c>
      <c r="B12" s="152" t="s">
        <v>66</v>
      </c>
      <c r="C12" s="152" t="s">
        <v>67</v>
      </c>
      <c r="D12" s="162" t="s">
        <v>68</v>
      </c>
      <c r="E12" s="153" t="s">
        <v>69</v>
      </c>
      <c r="F12" s="152" t="s">
        <v>70</v>
      </c>
      <c r="G12" s="163" t="s">
        <v>71</v>
      </c>
      <c r="H12" s="152" t="s">
        <v>72</v>
      </c>
      <c r="I12" s="164" t="s">
        <v>73</v>
      </c>
      <c r="J12" s="156" t="s">
        <v>74</v>
      </c>
      <c r="K12" s="217" t="s">
        <v>75</v>
      </c>
    </row>
    <row r="13" spans="1:11" x14ac:dyDescent="0.2">
      <c r="A13" s="110" t="s">
        <v>76</v>
      </c>
      <c r="B13" s="111"/>
      <c r="C13" s="112"/>
      <c r="D13" s="113"/>
      <c r="E13" s="114"/>
      <c r="F13" s="114"/>
      <c r="G13" s="115"/>
      <c r="H13" s="116"/>
      <c r="I13" s="117"/>
      <c r="J13" s="118"/>
      <c r="K13" s="119"/>
    </row>
    <row r="14" spans="1:11" ht="25.5" x14ac:dyDescent="0.2">
      <c r="A14" s="98" t="s">
        <v>211</v>
      </c>
      <c r="B14" s="101" t="s">
        <v>264</v>
      </c>
      <c r="C14" s="129" t="s">
        <v>213</v>
      </c>
      <c r="D14" s="97">
        <v>1</v>
      </c>
      <c r="E14" s="158">
        <f>ROUND((D14*$C$8),0)</f>
        <v>27</v>
      </c>
      <c r="F14" s="98">
        <v>2</v>
      </c>
      <c r="G14" s="158">
        <f>E14*F14</f>
        <v>54</v>
      </c>
      <c r="H14" s="159">
        <v>1</v>
      </c>
      <c r="I14" s="158">
        <f>ROUND((G14*H14),0)</f>
        <v>54</v>
      </c>
      <c r="J14" s="160">
        <f>'12 Est Prof Wage Rate'!$G$35</f>
        <v>75</v>
      </c>
      <c r="K14" s="161">
        <f>IF((J14*I14)="","",(J14*I14))</f>
        <v>4050</v>
      </c>
    </row>
    <row r="15" spans="1:11" ht="25.5" x14ac:dyDescent="0.2">
      <c r="A15" s="98" t="s">
        <v>211</v>
      </c>
      <c r="B15" s="101" t="s">
        <v>265</v>
      </c>
      <c r="C15" s="129" t="s">
        <v>266</v>
      </c>
      <c r="D15" s="97">
        <v>1</v>
      </c>
      <c r="E15" s="158">
        <f t="shared" ref="E15:E19" si="0">ROUND((D15*$C$8),0)</f>
        <v>27</v>
      </c>
      <c r="F15" s="98">
        <v>2</v>
      </c>
      <c r="G15" s="158">
        <f t="shared" ref="G15:G18" si="1">E15*F15</f>
        <v>54</v>
      </c>
      <c r="H15" s="159">
        <v>1</v>
      </c>
      <c r="I15" s="158">
        <f t="shared" ref="I15:I19" si="2">ROUND((G15*H15),0)</f>
        <v>54</v>
      </c>
      <c r="J15" s="160">
        <f>'12 Est Prof Wage Rate'!$G$35</f>
        <v>75</v>
      </c>
      <c r="K15" s="161">
        <f t="shared" ref="K15:K18" si="3">IF((J15*I15)="","",(J15*I15))</f>
        <v>4050</v>
      </c>
    </row>
    <row r="16" spans="1:11" ht="25.5" x14ac:dyDescent="0.2">
      <c r="A16" s="98" t="s">
        <v>216</v>
      </c>
      <c r="B16" s="109" t="s">
        <v>217</v>
      </c>
      <c r="C16" s="129" t="s">
        <v>218</v>
      </c>
      <c r="D16" s="97">
        <v>1</v>
      </c>
      <c r="E16" s="158">
        <f t="shared" si="0"/>
        <v>27</v>
      </c>
      <c r="F16" s="98">
        <v>1</v>
      </c>
      <c r="G16" s="158">
        <f t="shared" si="1"/>
        <v>27</v>
      </c>
      <c r="H16" s="159">
        <v>5</v>
      </c>
      <c r="I16" s="158">
        <f t="shared" si="2"/>
        <v>135</v>
      </c>
      <c r="J16" s="160">
        <f>'12 Est Prof Wage Rate'!$G$35</f>
        <v>75</v>
      </c>
      <c r="K16" s="161">
        <f t="shared" si="3"/>
        <v>10125</v>
      </c>
    </row>
    <row r="17" spans="1:11" ht="25.5" x14ac:dyDescent="0.2">
      <c r="A17" s="98" t="s">
        <v>222</v>
      </c>
      <c r="B17" s="101" t="s">
        <v>223</v>
      </c>
      <c r="C17" s="129" t="s">
        <v>224</v>
      </c>
      <c r="D17" s="97">
        <v>1</v>
      </c>
      <c r="E17" s="158">
        <f t="shared" si="0"/>
        <v>27</v>
      </c>
      <c r="F17" s="98">
        <v>1</v>
      </c>
      <c r="G17" s="158">
        <f t="shared" si="1"/>
        <v>27</v>
      </c>
      <c r="H17" s="159">
        <f>10/60</f>
        <v>0.16666666666666666</v>
      </c>
      <c r="I17" s="158">
        <f t="shared" si="2"/>
        <v>5</v>
      </c>
      <c r="J17" s="160">
        <f>'12 Est Prof Wage Rate'!$G$35</f>
        <v>75</v>
      </c>
      <c r="K17" s="161">
        <f t="shared" si="3"/>
        <v>375</v>
      </c>
    </row>
    <row r="18" spans="1:11" ht="25.5" x14ac:dyDescent="0.2">
      <c r="A18" s="98" t="s">
        <v>225</v>
      </c>
      <c r="B18" s="101" t="s">
        <v>226</v>
      </c>
      <c r="C18" s="129" t="s">
        <v>227</v>
      </c>
      <c r="D18" s="97">
        <v>1</v>
      </c>
      <c r="E18" s="158">
        <f t="shared" si="0"/>
        <v>27</v>
      </c>
      <c r="F18" s="98">
        <v>1</v>
      </c>
      <c r="G18" s="158">
        <f t="shared" si="1"/>
        <v>27</v>
      </c>
      <c r="H18" s="159">
        <v>0.25</v>
      </c>
      <c r="I18" s="158">
        <f t="shared" si="2"/>
        <v>7</v>
      </c>
      <c r="J18" s="160">
        <f>'12 Est Prof Wage Rate'!$G$35</f>
        <v>75</v>
      </c>
      <c r="K18" s="161">
        <f t="shared" si="3"/>
        <v>525</v>
      </c>
    </row>
    <row r="19" spans="1:11" ht="25.5" x14ac:dyDescent="0.2">
      <c r="A19" s="98" t="s">
        <v>228</v>
      </c>
      <c r="B19" s="101" t="s">
        <v>229</v>
      </c>
      <c r="C19" s="129" t="s">
        <v>230</v>
      </c>
      <c r="D19" s="97">
        <v>0.15</v>
      </c>
      <c r="E19" s="158">
        <f t="shared" si="0"/>
        <v>4</v>
      </c>
      <c r="F19" s="98">
        <v>1</v>
      </c>
      <c r="G19" s="158">
        <f t="shared" ref="G19" si="4">E19*F19</f>
        <v>4</v>
      </c>
      <c r="H19" s="159">
        <v>1</v>
      </c>
      <c r="I19" s="158">
        <f t="shared" si="2"/>
        <v>4</v>
      </c>
      <c r="J19" s="160">
        <f>'12 Est Prof Wage Rate'!$G$35</f>
        <v>75</v>
      </c>
      <c r="K19" s="161">
        <f t="shared" ref="K19" si="5">IF((J19*I19)="","",(J19*I19))</f>
        <v>300</v>
      </c>
    </row>
    <row r="20" spans="1:11" x14ac:dyDescent="0.2">
      <c r="A20" s="110" t="s">
        <v>231</v>
      </c>
      <c r="B20" s="111"/>
      <c r="C20" s="112"/>
      <c r="D20" s="113"/>
      <c r="E20" s="114"/>
      <c r="F20" s="114"/>
      <c r="G20" s="115"/>
      <c r="H20" s="116"/>
      <c r="I20" s="117"/>
      <c r="J20" s="118"/>
      <c r="K20" s="119"/>
    </row>
    <row r="21" spans="1:11" ht="51" x14ac:dyDescent="0.2">
      <c r="A21" s="98" t="s">
        <v>232</v>
      </c>
      <c r="B21" s="101" t="s">
        <v>233</v>
      </c>
      <c r="C21" s="129" t="s">
        <v>341</v>
      </c>
      <c r="D21" s="97">
        <v>1</v>
      </c>
      <c r="E21" s="158">
        <f>ROUND((D21*$K$8),0)</f>
        <v>24</v>
      </c>
      <c r="F21" s="98">
        <v>1</v>
      </c>
      <c r="G21" s="158">
        <f>E21*F21</f>
        <v>24</v>
      </c>
      <c r="H21" s="159">
        <v>1</v>
      </c>
      <c r="I21" s="158">
        <f t="shared" ref="I21:I25" si="6">ROUND((G21*H21),0)</f>
        <v>24</v>
      </c>
      <c r="J21" s="160">
        <f>'12 Est Prof Wage Rate'!$G$35</f>
        <v>75</v>
      </c>
      <c r="K21" s="161">
        <f>IF((J21*I21)="","",(J21*I21))</f>
        <v>1800</v>
      </c>
    </row>
    <row r="22" spans="1:11" ht="63.75" x14ac:dyDescent="0.2">
      <c r="A22" s="98" t="s">
        <v>234</v>
      </c>
      <c r="B22" s="101" t="s">
        <v>235</v>
      </c>
      <c r="C22" s="129" t="s">
        <v>342</v>
      </c>
      <c r="D22" s="97">
        <v>1</v>
      </c>
      <c r="E22" s="158">
        <f t="shared" ref="E22:E25" si="7">ROUND((D22*$K$8),0)</f>
        <v>24</v>
      </c>
      <c r="F22" s="98">
        <v>1</v>
      </c>
      <c r="G22" s="158">
        <f>E22*F22</f>
        <v>24</v>
      </c>
      <c r="H22" s="159">
        <v>1</v>
      </c>
      <c r="I22" s="158">
        <f t="shared" si="6"/>
        <v>24</v>
      </c>
      <c r="J22" s="160">
        <f>'12 Est Prof Wage Rate'!$G$35</f>
        <v>75</v>
      </c>
      <c r="K22" s="161">
        <f>IF((J22*I22)="","",(J22*I22))</f>
        <v>1800</v>
      </c>
    </row>
    <row r="23" spans="1:11" ht="38.25" x14ac:dyDescent="0.2">
      <c r="A23" s="98" t="s">
        <v>236</v>
      </c>
      <c r="B23" s="101" t="s">
        <v>237</v>
      </c>
      <c r="C23" s="129" t="s">
        <v>238</v>
      </c>
      <c r="D23" s="97">
        <v>1</v>
      </c>
      <c r="E23" s="107">
        <f t="shared" si="7"/>
        <v>24</v>
      </c>
      <c r="F23" s="96">
        <v>1</v>
      </c>
      <c r="G23" s="158">
        <f t="shared" ref="G23" si="8">E23*F23</f>
        <v>24</v>
      </c>
      <c r="H23" s="159">
        <v>0.25</v>
      </c>
      <c r="I23" s="158">
        <f t="shared" si="6"/>
        <v>6</v>
      </c>
      <c r="J23" s="160">
        <f>'12 Est Prof Wage Rate'!$G$35</f>
        <v>75</v>
      </c>
      <c r="K23" s="161">
        <f t="shared" ref="K23" si="9">IF((J23*I23)="","",(J23*I23))</f>
        <v>450</v>
      </c>
    </row>
    <row r="24" spans="1:11" ht="51" x14ac:dyDescent="0.2">
      <c r="A24" s="98" t="s">
        <v>239</v>
      </c>
      <c r="B24" s="101" t="s">
        <v>240</v>
      </c>
      <c r="C24" s="129" t="s">
        <v>343</v>
      </c>
      <c r="D24" s="97">
        <v>1</v>
      </c>
      <c r="E24" s="158">
        <f t="shared" si="7"/>
        <v>24</v>
      </c>
      <c r="F24" s="98">
        <v>1</v>
      </c>
      <c r="G24" s="158">
        <f>E24*F24</f>
        <v>24</v>
      </c>
      <c r="H24" s="159">
        <v>8</v>
      </c>
      <c r="I24" s="158">
        <f t="shared" si="6"/>
        <v>192</v>
      </c>
      <c r="J24" s="160">
        <f>'12 Est Prof Wage Rate'!$G$35</f>
        <v>75</v>
      </c>
      <c r="K24" s="161">
        <f>IF((J24*I24)="","",(J24*I24))</f>
        <v>14400</v>
      </c>
    </row>
    <row r="25" spans="1:11" ht="51" x14ac:dyDescent="0.2">
      <c r="A25" s="98" t="s">
        <v>248</v>
      </c>
      <c r="B25" s="101" t="s">
        <v>249</v>
      </c>
      <c r="C25" s="129" t="s">
        <v>345</v>
      </c>
      <c r="D25" s="97">
        <v>1</v>
      </c>
      <c r="E25" s="158">
        <f t="shared" si="7"/>
        <v>24</v>
      </c>
      <c r="F25" s="98">
        <v>1</v>
      </c>
      <c r="G25" s="158">
        <f t="shared" ref="G25" si="10">E25*F25</f>
        <v>24</v>
      </c>
      <c r="H25" s="159">
        <v>2.5</v>
      </c>
      <c r="I25" s="158">
        <f t="shared" si="6"/>
        <v>60</v>
      </c>
      <c r="J25" s="160">
        <f>'12 Est Prof Wage Rate'!$G$35</f>
        <v>75</v>
      </c>
      <c r="K25" s="161">
        <f t="shared" ref="K25" si="11">IF((J25*I25)="","",(J25*I25))</f>
        <v>4500</v>
      </c>
    </row>
    <row r="26" spans="1:11" x14ac:dyDescent="0.2">
      <c r="A26" s="110" t="s">
        <v>178</v>
      </c>
      <c r="B26" s="111"/>
      <c r="C26" s="112"/>
      <c r="D26" s="113"/>
      <c r="E26" s="114"/>
      <c r="F26" s="114"/>
      <c r="G26" s="115"/>
      <c r="H26" s="116"/>
      <c r="I26" s="117"/>
      <c r="J26" s="118"/>
      <c r="K26" s="119"/>
    </row>
  </sheetData>
  <printOptions horizontalCentered="1"/>
  <pageMargins left="0.25" right="0.25" top="0.25" bottom="0.25" header="0.5" footer="0.5"/>
  <pageSetup scale="62" fitToHeight="10" orientation="landscape" horizontalDpi="4294967292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374482-B467-4B8C-980C-BF7FF82169C7}">
  <sheetPr>
    <tabColor theme="8" tint="0.59999389629810485"/>
    <pageSetUpPr fitToPage="1"/>
  </sheetPr>
  <dimension ref="A1:K84"/>
  <sheetViews>
    <sheetView tabSelected="1" zoomScaleNormal="100" workbookViewId="0">
      <pane ySplit="12" topLeftCell="A13" activePane="bottomLeft" state="frozen"/>
      <selection pane="bottomLeft" activeCell="M13" sqref="M13"/>
    </sheetView>
  </sheetViews>
  <sheetFormatPr defaultColWidth="9.42578125" defaultRowHeight="12.75" x14ac:dyDescent="0.2"/>
  <cols>
    <col min="1" max="1" width="12.5703125" style="10" customWidth="1"/>
    <col min="2" max="2" width="45.42578125" style="12" customWidth="1"/>
    <col min="3" max="3" width="11.42578125" style="20" customWidth="1"/>
    <col min="4" max="4" width="12.28515625" style="17" customWidth="1"/>
    <col min="5" max="5" width="12.28515625" style="108" customWidth="1"/>
    <col min="6" max="6" width="11.42578125" style="10" customWidth="1"/>
    <col min="7" max="7" width="12.5703125" style="19" customWidth="1"/>
    <col min="8" max="8" width="16.7109375" style="10" bestFit="1" customWidth="1"/>
    <col min="9" max="9" width="12.42578125" style="23" customWidth="1"/>
    <col min="10" max="10" width="9.42578125" style="24"/>
    <col min="11" max="11" width="11.42578125" style="45" bestFit="1" customWidth="1"/>
    <col min="12" max="16384" width="9.42578125" style="1"/>
  </cols>
  <sheetData>
    <row r="1" spans="1:11" x14ac:dyDescent="0.2">
      <c r="A1" s="2" t="str">
        <f>'12 BH Collection WWLG'!A1</f>
        <v>RURAL UTILITIES SERVICE</v>
      </c>
      <c r="B1" s="3"/>
      <c r="C1" s="3"/>
      <c r="D1" s="14"/>
      <c r="E1" s="3"/>
      <c r="F1" s="3"/>
      <c r="G1" s="5"/>
      <c r="H1" s="3"/>
      <c r="I1" s="21"/>
      <c r="J1" s="40"/>
      <c r="K1" s="43"/>
    </row>
    <row r="2" spans="1:11" x14ac:dyDescent="0.2">
      <c r="A2" s="2" t="str">
        <f>'12 BH Collection WWLG'!A2</f>
        <v>WATER AND WASTE LOAN AND GRANT PROGRAM</v>
      </c>
      <c r="B2" s="3"/>
      <c r="C2" s="2"/>
      <c r="D2" s="15"/>
      <c r="E2" s="3"/>
      <c r="F2" s="3"/>
      <c r="G2" s="5"/>
      <c r="H2" s="3"/>
      <c r="I2" s="21"/>
      <c r="J2" s="40"/>
      <c r="K2" s="44"/>
    </row>
    <row r="3" spans="1:11" x14ac:dyDescent="0.2">
      <c r="A3" s="2" t="s">
        <v>267</v>
      </c>
      <c r="B3" s="3"/>
      <c r="C3" s="2"/>
      <c r="D3" s="15"/>
      <c r="E3" s="3"/>
      <c r="F3" s="3"/>
      <c r="G3" s="5"/>
      <c r="H3" s="3"/>
      <c r="I3" s="21"/>
      <c r="J3" s="40"/>
      <c r="K3" s="44"/>
    </row>
    <row r="4" spans="1:11" x14ac:dyDescent="0.2">
      <c r="A4" s="2" t="str">
        <f>'12 BH Collection WWLG'!A3</f>
        <v>INFORMATION COLLECTION BURDEN HOURS</v>
      </c>
      <c r="B4" s="3"/>
      <c r="C4" s="2"/>
      <c r="D4" s="15"/>
      <c r="E4" s="3"/>
      <c r="F4" s="3"/>
      <c r="G4" s="5"/>
      <c r="H4" s="3"/>
      <c r="I4" s="21"/>
      <c r="J4" s="40"/>
      <c r="K4" s="43"/>
    </row>
    <row r="5" spans="1:11" x14ac:dyDescent="0.2">
      <c r="A5" s="2" t="str">
        <f>'12 BH Collection WWLG'!A4</f>
        <v>OMB # 0572 - 0121</v>
      </c>
      <c r="B5" s="3"/>
      <c r="C5" s="2"/>
      <c r="D5" s="15"/>
      <c r="E5" s="3"/>
      <c r="F5" s="3"/>
      <c r="G5" s="5"/>
      <c r="H5" s="3"/>
      <c r="I5" s="21"/>
      <c r="J5" s="40"/>
      <c r="K5" s="43"/>
    </row>
    <row r="6" spans="1:11" x14ac:dyDescent="0.2">
      <c r="A6" s="4">
        <f>'12 BH Collection WWLG'!A5</f>
        <v>45614</v>
      </c>
      <c r="B6" s="3"/>
      <c r="C6" s="2"/>
      <c r="D6" s="15"/>
      <c r="E6" s="3"/>
      <c r="F6" s="3"/>
      <c r="G6" s="5"/>
      <c r="H6" s="3"/>
      <c r="I6" s="21"/>
      <c r="J6" s="40"/>
      <c r="K6" s="43"/>
    </row>
    <row r="7" spans="1:11" x14ac:dyDescent="0.2">
      <c r="A7" s="4"/>
      <c r="B7" s="3"/>
      <c r="C7" s="2"/>
      <c r="D7" s="15"/>
      <c r="E7" s="3"/>
      <c r="F7" s="3"/>
      <c r="G7" s="5"/>
      <c r="H7" s="3"/>
      <c r="I7" s="21"/>
      <c r="J7" s="40"/>
      <c r="K7" s="43"/>
    </row>
    <row r="8" spans="1:11" x14ac:dyDescent="0.2">
      <c r="A8" s="26" t="s">
        <v>18</v>
      </c>
      <c r="B8" s="3"/>
      <c r="C8" s="148">
        <v>9</v>
      </c>
      <c r="D8" s="26"/>
      <c r="E8" s="3"/>
      <c r="F8" s="39"/>
      <c r="G8" s="1"/>
      <c r="H8" s="42"/>
      <c r="I8" s="100"/>
      <c r="J8" s="192" t="s">
        <v>19</v>
      </c>
      <c r="K8" s="191">
        <v>9</v>
      </c>
    </row>
    <row r="9" spans="1:11" x14ac:dyDescent="0.2">
      <c r="A9" s="26" t="s">
        <v>50</v>
      </c>
      <c r="B9" s="3"/>
      <c r="C9" s="102">
        <f>I10/G10</f>
        <v>3.1795302013422817</v>
      </c>
      <c r="D9" s="26"/>
      <c r="E9" s="3"/>
      <c r="F9" s="42"/>
      <c r="G9" s="1"/>
      <c r="H9" s="42"/>
      <c r="I9" s="100"/>
      <c r="J9" s="42" t="s">
        <v>51</v>
      </c>
      <c r="K9" s="105">
        <f>G10/C8</f>
        <v>66.222222222222229</v>
      </c>
    </row>
    <row r="10" spans="1:11" x14ac:dyDescent="0.2">
      <c r="A10" s="26" t="s">
        <v>52</v>
      </c>
      <c r="B10" s="3"/>
      <c r="C10" s="2"/>
      <c r="D10" s="15"/>
      <c r="E10" s="3"/>
      <c r="F10" s="42" t="s">
        <v>53</v>
      </c>
      <c r="G10" s="104">
        <f>SUM(G14:G84)</f>
        <v>596</v>
      </c>
      <c r="H10" s="42"/>
      <c r="I10" s="104">
        <f>SUM(I14:I84)</f>
        <v>1895</v>
      </c>
      <c r="J10" s="41"/>
      <c r="K10" s="103">
        <f>SUM(K14:K84)</f>
        <v>142125</v>
      </c>
    </row>
    <row r="11" spans="1:11" x14ac:dyDescent="0.2">
      <c r="A11" s="151" t="s">
        <v>54</v>
      </c>
      <c r="B11" s="152" t="s">
        <v>55</v>
      </c>
      <c r="C11" s="152" t="s">
        <v>56</v>
      </c>
      <c r="D11" s="152" t="s">
        <v>57</v>
      </c>
      <c r="E11" s="153" t="s">
        <v>58</v>
      </c>
      <c r="F11" s="154" t="s">
        <v>59</v>
      </c>
      <c r="G11" s="153" t="s">
        <v>60</v>
      </c>
      <c r="H11" s="155" t="s">
        <v>61</v>
      </c>
      <c r="I11" s="156" t="s">
        <v>62</v>
      </c>
      <c r="J11" s="157" t="s">
        <v>63</v>
      </c>
      <c r="K11" s="157" t="s">
        <v>64</v>
      </c>
    </row>
    <row r="12" spans="1:11" ht="51" x14ac:dyDescent="0.2">
      <c r="A12" s="151" t="s">
        <v>65</v>
      </c>
      <c r="B12" s="152" t="s">
        <v>66</v>
      </c>
      <c r="C12" s="152" t="s">
        <v>67</v>
      </c>
      <c r="D12" s="162" t="s">
        <v>68</v>
      </c>
      <c r="E12" s="153" t="s">
        <v>69</v>
      </c>
      <c r="F12" s="152" t="s">
        <v>70</v>
      </c>
      <c r="G12" s="163" t="s">
        <v>71</v>
      </c>
      <c r="H12" s="152" t="s">
        <v>72</v>
      </c>
      <c r="I12" s="164" t="s">
        <v>73</v>
      </c>
      <c r="J12" s="156" t="s">
        <v>74</v>
      </c>
      <c r="K12" s="157" t="s">
        <v>75</v>
      </c>
    </row>
    <row r="13" spans="1:11" x14ac:dyDescent="0.2">
      <c r="A13" s="110" t="s">
        <v>76</v>
      </c>
      <c r="B13" s="111"/>
      <c r="C13" s="112"/>
      <c r="D13" s="113"/>
      <c r="E13" s="114"/>
      <c r="F13" s="114"/>
      <c r="G13" s="115"/>
      <c r="H13" s="116"/>
      <c r="I13" s="117"/>
      <c r="J13" s="118"/>
      <c r="K13" s="119"/>
    </row>
    <row r="14" spans="1:11" x14ac:dyDescent="0.2">
      <c r="A14" s="98" t="s">
        <v>77</v>
      </c>
      <c r="B14" s="109" t="s">
        <v>78</v>
      </c>
      <c r="C14" s="98" t="s">
        <v>79</v>
      </c>
      <c r="D14" s="97">
        <v>0.1</v>
      </c>
      <c r="E14" s="107">
        <f>ROUND((D14*$C$8),0)</f>
        <v>1</v>
      </c>
      <c r="F14" s="96">
        <v>1</v>
      </c>
      <c r="G14" s="218">
        <f>E14*F14</f>
        <v>1</v>
      </c>
      <c r="H14" s="159">
        <v>8</v>
      </c>
      <c r="I14" s="158">
        <f>ROUND((G14*H14),0)</f>
        <v>8</v>
      </c>
      <c r="J14" s="160">
        <f>'12 Est Prof Wage Rate'!$G$35</f>
        <v>75</v>
      </c>
      <c r="K14" s="161">
        <f t="shared" ref="K14:K46" si="0">IF((J14*I14)="","",(J14*I14))</f>
        <v>600</v>
      </c>
    </row>
    <row r="15" spans="1:11" x14ac:dyDescent="0.2">
      <c r="A15" s="98" t="s">
        <v>80</v>
      </c>
      <c r="B15" s="109" t="s">
        <v>81</v>
      </c>
      <c r="C15" s="98" t="s">
        <v>79</v>
      </c>
      <c r="D15" s="97">
        <v>1</v>
      </c>
      <c r="E15" s="107">
        <f t="shared" ref="E15:E46" si="1">ROUND((D15*$C$8),0)</f>
        <v>9</v>
      </c>
      <c r="F15" s="96">
        <v>1</v>
      </c>
      <c r="G15" s="218">
        <f t="shared" ref="G15:G46" si="2">E15*F15</f>
        <v>9</v>
      </c>
      <c r="H15" s="159">
        <v>0.25</v>
      </c>
      <c r="I15" s="158">
        <f t="shared" ref="I15:I78" si="3">ROUND((G15*H15),0)</f>
        <v>2</v>
      </c>
      <c r="J15" s="160">
        <f>'12 Est Prof Wage Rate'!$G$35</f>
        <v>75</v>
      </c>
      <c r="K15" s="161">
        <f t="shared" si="0"/>
        <v>150</v>
      </c>
    </row>
    <row r="16" spans="1:11" ht="25.5" x14ac:dyDescent="0.2">
      <c r="A16" s="98" t="s">
        <v>82</v>
      </c>
      <c r="B16" s="109" t="s">
        <v>83</v>
      </c>
      <c r="C16" s="98" t="s">
        <v>79</v>
      </c>
      <c r="D16" s="97">
        <v>1</v>
      </c>
      <c r="E16" s="107">
        <f t="shared" si="1"/>
        <v>9</v>
      </c>
      <c r="F16" s="96">
        <v>1</v>
      </c>
      <c r="G16" s="218">
        <f t="shared" si="2"/>
        <v>9</v>
      </c>
      <c r="H16" s="159">
        <v>1</v>
      </c>
      <c r="I16" s="158">
        <f t="shared" si="3"/>
        <v>9</v>
      </c>
      <c r="J16" s="160">
        <f>'12 Est Prof Wage Rate'!$G$35</f>
        <v>75</v>
      </c>
      <c r="K16" s="161">
        <f t="shared" si="0"/>
        <v>675</v>
      </c>
    </row>
    <row r="17" spans="1:11" ht="25.5" x14ac:dyDescent="0.2">
      <c r="A17" s="129" t="s">
        <v>84</v>
      </c>
      <c r="B17" s="101" t="s">
        <v>85</v>
      </c>
      <c r="C17" s="129" t="s">
        <v>79</v>
      </c>
      <c r="D17" s="97">
        <v>1</v>
      </c>
      <c r="E17" s="107">
        <f t="shared" si="1"/>
        <v>9</v>
      </c>
      <c r="F17" s="96">
        <v>1</v>
      </c>
      <c r="G17" s="218">
        <f t="shared" si="2"/>
        <v>9</v>
      </c>
      <c r="H17" s="159">
        <v>1</v>
      </c>
      <c r="I17" s="158">
        <f t="shared" si="3"/>
        <v>9</v>
      </c>
      <c r="J17" s="160">
        <f>'12 Est Prof Wage Rate'!$G$35</f>
        <v>75</v>
      </c>
      <c r="K17" s="161">
        <f t="shared" si="0"/>
        <v>675</v>
      </c>
    </row>
    <row r="18" spans="1:11" x14ac:dyDescent="0.2">
      <c r="A18" s="129" t="s">
        <v>86</v>
      </c>
      <c r="B18" s="101" t="s">
        <v>87</v>
      </c>
      <c r="C18" s="129" t="s">
        <v>79</v>
      </c>
      <c r="D18" s="97">
        <v>1</v>
      </c>
      <c r="E18" s="107">
        <f t="shared" si="1"/>
        <v>9</v>
      </c>
      <c r="F18" s="96">
        <v>1</v>
      </c>
      <c r="G18" s="218">
        <f t="shared" si="2"/>
        <v>9</v>
      </c>
      <c r="H18" s="159">
        <v>0.25</v>
      </c>
      <c r="I18" s="158">
        <f t="shared" si="3"/>
        <v>2</v>
      </c>
      <c r="J18" s="160">
        <f>'12 Est Prof Wage Rate'!$G$35</f>
        <v>75</v>
      </c>
      <c r="K18" s="161">
        <f t="shared" si="0"/>
        <v>150</v>
      </c>
    </row>
    <row r="19" spans="1:11" ht="51" x14ac:dyDescent="0.2">
      <c r="A19" s="129" t="s">
        <v>88</v>
      </c>
      <c r="B19" s="109" t="s">
        <v>89</v>
      </c>
      <c r="C19" s="129" t="s">
        <v>90</v>
      </c>
      <c r="D19" s="97">
        <v>0.1</v>
      </c>
      <c r="E19" s="107">
        <f t="shared" si="1"/>
        <v>1</v>
      </c>
      <c r="F19" s="96">
        <v>1</v>
      </c>
      <c r="G19" s="218">
        <f t="shared" si="2"/>
        <v>1</v>
      </c>
      <c r="H19" s="159">
        <v>1</v>
      </c>
      <c r="I19" s="158">
        <f t="shared" si="3"/>
        <v>1</v>
      </c>
      <c r="J19" s="160">
        <f>'12 Est Prof Wage Rate'!$G$35</f>
        <v>75</v>
      </c>
      <c r="K19" s="161">
        <f t="shared" si="0"/>
        <v>75</v>
      </c>
    </row>
    <row r="20" spans="1:11" x14ac:dyDescent="0.2">
      <c r="A20" s="98" t="s">
        <v>91</v>
      </c>
      <c r="B20" s="101" t="s">
        <v>92</v>
      </c>
      <c r="C20" s="98" t="s">
        <v>79</v>
      </c>
      <c r="D20" s="97">
        <v>0.15</v>
      </c>
      <c r="E20" s="107">
        <f t="shared" si="1"/>
        <v>1</v>
      </c>
      <c r="F20" s="96">
        <v>1</v>
      </c>
      <c r="G20" s="218">
        <f t="shared" si="2"/>
        <v>1</v>
      </c>
      <c r="H20" s="159">
        <v>1</v>
      </c>
      <c r="I20" s="158">
        <f t="shared" si="3"/>
        <v>1</v>
      </c>
      <c r="J20" s="160">
        <f>'12 Est Prof Wage Rate'!$G$35</f>
        <v>75</v>
      </c>
      <c r="K20" s="161">
        <f t="shared" si="0"/>
        <v>75</v>
      </c>
    </row>
    <row r="21" spans="1:11" x14ac:dyDescent="0.2">
      <c r="A21" s="98">
        <v>1780.19</v>
      </c>
      <c r="B21" s="101" t="s">
        <v>97</v>
      </c>
      <c r="C21" s="98" t="s">
        <v>79</v>
      </c>
      <c r="D21" s="97">
        <v>1</v>
      </c>
      <c r="E21" s="107">
        <f t="shared" si="1"/>
        <v>9</v>
      </c>
      <c r="F21" s="96">
        <v>1</v>
      </c>
      <c r="G21" s="218">
        <f t="shared" si="2"/>
        <v>9</v>
      </c>
      <c r="H21" s="159">
        <v>2</v>
      </c>
      <c r="I21" s="158">
        <f t="shared" si="3"/>
        <v>18</v>
      </c>
      <c r="J21" s="160">
        <f>'12 Est Prof Wage Rate'!$G$35</f>
        <v>75</v>
      </c>
      <c r="K21" s="161">
        <f t="shared" si="0"/>
        <v>1350</v>
      </c>
    </row>
    <row r="22" spans="1:11" x14ac:dyDescent="0.2">
      <c r="A22" s="98" t="s">
        <v>100</v>
      </c>
      <c r="B22" s="101" t="s">
        <v>101</v>
      </c>
      <c r="C22" s="98" t="s">
        <v>79</v>
      </c>
      <c r="D22" s="97">
        <v>1</v>
      </c>
      <c r="E22" s="107">
        <f t="shared" si="1"/>
        <v>9</v>
      </c>
      <c r="F22" s="96">
        <v>1</v>
      </c>
      <c r="G22" s="218">
        <f t="shared" si="2"/>
        <v>9</v>
      </c>
      <c r="H22" s="159">
        <v>1</v>
      </c>
      <c r="I22" s="158">
        <f t="shared" si="3"/>
        <v>9</v>
      </c>
      <c r="J22" s="160">
        <f>'12 Est Prof Wage Rate'!$G$35</f>
        <v>75</v>
      </c>
      <c r="K22" s="161">
        <f t="shared" si="0"/>
        <v>675</v>
      </c>
    </row>
    <row r="23" spans="1:11" x14ac:dyDescent="0.2">
      <c r="A23" s="98" t="s">
        <v>102</v>
      </c>
      <c r="B23" s="101" t="s">
        <v>103</v>
      </c>
      <c r="C23" s="98" t="s">
        <v>79</v>
      </c>
      <c r="D23" s="97">
        <v>1</v>
      </c>
      <c r="E23" s="107">
        <f t="shared" si="1"/>
        <v>9</v>
      </c>
      <c r="F23" s="96">
        <v>1</v>
      </c>
      <c r="G23" s="218">
        <f t="shared" si="2"/>
        <v>9</v>
      </c>
      <c r="H23" s="159">
        <v>40</v>
      </c>
      <c r="I23" s="158">
        <f t="shared" si="3"/>
        <v>360</v>
      </c>
      <c r="J23" s="160">
        <f>'12 Est Prof Wage Rate'!$G$35</f>
        <v>75</v>
      </c>
      <c r="K23" s="161">
        <f t="shared" si="0"/>
        <v>27000</v>
      </c>
    </row>
    <row r="24" spans="1:11" x14ac:dyDescent="0.2">
      <c r="A24" s="98" t="s">
        <v>104</v>
      </c>
      <c r="B24" s="101" t="s">
        <v>105</v>
      </c>
      <c r="C24" s="98" t="s">
        <v>79</v>
      </c>
      <c r="D24" s="97">
        <v>1</v>
      </c>
      <c r="E24" s="107">
        <f t="shared" si="1"/>
        <v>9</v>
      </c>
      <c r="F24" s="96">
        <v>1</v>
      </c>
      <c r="G24" s="218">
        <f t="shared" si="2"/>
        <v>9</v>
      </c>
      <c r="H24" s="159">
        <v>4</v>
      </c>
      <c r="I24" s="158">
        <f t="shared" si="3"/>
        <v>36</v>
      </c>
      <c r="J24" s="160">
        <f>'12 Est Prof Wage Rate'!$G$35</f>
        <v>75</v>
      </c>
      <c r="K24" s="161">
        <f t="shared" si="0"/>
        <v>2700</v>
      </c>
    </row>
    <row r="25" spans="1:11" ht="25.5" x14ac:dyDescent="0.2">
      <c r="A25" s="98" t="s">
        <v>106</v>
      </c>
      <c r="B25" s="109" t="s">
        <v>107</v>
      </c>
      <c r="C25" s="98" t="s">
        <v>79</v>
      </c>
      <c r="D25" s="97">
        <v>0.3</v>
      </c>
      <c r="E25" s="107">
        <f t="shared" si="1"/>
        <v>3</v>
      </c>
      <c r="F25" s="96">
        <v>1</v>
      </c>
      <c r="G25" s="218">
        <f t="shared" si="2"/>
        <v>3</v>
      </c>
      <c r="H25" s="159">
        <v>1</v>
      </c>
      <c r="I25" s="158">
        <f t="shared" si="3"/>
        <v>3</v>
      </c>
      <c r="J25" s="160">
        <f>'12 Est Prof Wage Rate'!$G$35</f>
        <v>75</v>
      </c>
      <c r="K25" s="161">
        <f t="shared" si="0"/>
        <v>225</v>
      </c>
    </row>
    <row r="26" spans="1:11" ht="25.5" x14ac:dyDescent="0.2">
      <c r="A26" s="98" t="s">
        <v>106</v>
      </c>
      <c r="B26" s="109" t="s">
        <v>108</v>
      </c>
      <c r="C26" s="98" t="s">
        <v>79</v>
      </c>
      <c r="D26" s="97">
        <v>0.6</v>
      </c>
      <c r="E26" s="107">
        <f t="shared" si="1"/>
        <v>5</v>
      </c>
      <c r="F26" s="96">
        <v>1</v>
      </c>
      <c r="G26" s="218">
        <f t="shared" si="2"/>
        <v>5</v>
      </c>
      <c r="H26" s="159">
        <v>20</v>
      </c>
      <c r="I26" s="158">
        <f t="shared" si="3"/>
        <v>100</v>
      </c>
      <c r="J26" s="160">
        <f>'12 Est Prof Wage Rate'!$G$35</f>
        <v>75</v>
      </c>
      <c r="K26" s="161">
        <f t="shared" si="0"/>
        <v>7500</v>
      </c>
    </row>
    <row r="27" spans="1:11" ht="25.5" x14ac:dyDescent="0.2">
      <c r="A27" s="98" t="s">
        <v>106</v>
      </c>
      <c r="B27" s="109" t="s">
        <v>47</v>
      </c>
      <c r="C27" s="98" t="s">
        <v>79</v>
      </c>
      <c r="D27" s="97">
        <v>0.1</v>
      </c>
      <c r="E27" s="107">
        <f t="shared" si="1"/>
        <v>1</v>
      </c>
      <c r="F27" s="96">
        <v>1</v>
      </c>
      <c r="G27" s="218">
        <f t="shared" si="2"/>
        <v>1</v>
      </c>
      <c r="H27" s="159">
        <v>50</v>
      </c>
      <c r="I27" s="158">
        <f t="shared" si="3"/>
        <v>50</v>
      </c>
      <c r="J27" s="160">
        <f>'12 Est Prof Wage Rate'!$G$35</f>
        <v>75</v>
      </c>
      <c r="K27" s="161">
        <f t="shared" si="0"/>
        <v>3750</v>
      </c>
    </row>
    <row r="28" spans="1:11" ht="25.5" x14ac:dyDescent="0.2">
      <c r="A28" s="98" t="s">
        <v>106</v>
      </c>
      <c r="B28" s="109" t="s">
        <v>109</v>
      </c>
      <c r="C28" s="98" t="s">
        <v>79</v>
      </c>
      <c r="D28" s="97">
        <v>0</v>
      </c>
      <c r="E28" s="107">
        <f t="shared" si="1"/>
        <v>0</v>
      </c>
      <c r="F28" s="96">
        <v>1</v>
      </c>
      <c r="G28" s="218">
        <f t="shared" si="2"/>
        <v>0</v>
      </c>
      <c r="H28" s="159">
        <v>150</v>
      </c>
      <c r="I28" s="158">
        <f t="shared" si="3"/>
        <v>0</v>
      </c>
      <c r="J28" s="160">
        <f>'12 Est Prof Wage Rate'!$G$35</f>
        <v>75</v>
      </c>
      <c r="K28" s="161">
        <f t="shared" si="0"/>
        <v>0</v>
      </c>
    </row>
    <row r="29" spans="1:11" ht="25.5" x14ac:dyDescent="0.2">
      <c r="A29" s="98" t="s">
        <v>110</v>
      </c>
      <c r="B29" s="109" t="s">
        <v>111</v>
      </c>
      <c r="C29" s="98" t="s">
        <v>79</v>
      </c>
      <c r="D29" s="97">
        <v>1</v>
      </c>
      <c r="E29" s="107">
        <f t="shared" si="1"/>
        <v>9</v>
      </c>
      <c r="F29" s="96">
        <v>1</v>
      </c>
      <c r="G29" s="218">
        <f t="shared" si="2"/>
        <v>9</v>
      </c>
      <c r="H29" s="159">
        <v>0.25</v>
      </c>
      <c r="I29" s="158">
        <f t="shared" si="3"/>
        <v>2</v>
      </c>
      <c r="J29" s="160">
        <f>'12 Est Prof Wage Rate'!$G$35</f>
        <v>75</v>
      </c>
      <c r="K29" s="161">
        <f t="shared" si="0"/>
        <v>150</v>
      </c>
    </row>
    <row r="30" spans="1:11" x14ac:dyDescent="0.2">
      <c r="A30" s="98" t="s">
        <v>112</v>
      </c>
      <c r="B30" s="101" t="s">
        <v>113</v>
      </c>
      <c r="C30" s="98" t="s">
        <v>79</v>
      </c>
      <c r="D30" s="97">
        <v>1</v>
      </c>
      <c r="E30" s="107">
        <f t="shared" si="1"/>
        <v>9</v>
      </c>
      <c r="F30" s="96">
        <v>1</v>
      </c>
      <c r="G30" s="218">
        <f t="shared" si="2"/>
        <v>9</v>
      </c>
      <c r="H30" s="159">
        <v>0.25</v>
      </c>
      <c r="I30" s="158">
        <f t="shared" si="3"/>
        <v>2</v>
      </c>
      <c r="J30" s="160">
        <f>'12 Est Prof Wage Rate'!$G$35</f>
        <v>75</v>
      </c>
      <c r="K30" s="161">
        <f t="shared" si="0"/>
        <v>150</v>
      </c>
    </row>
    <row r="31" spans="1:11" ht="25.5" x14ac:dyDescent="0.2">
      <c r="A31" s="98" t="s">
        <v>114</v>
      </c>
      <c r="B31" s="109" t="s">
        <v>115</v>
      </c>
      <c r="C31" s="129" t="s">
        <v>79</v>
      </c>
      <c r="D31" s="97">
        <v>0.8</v>
      </c>
      <c r="E31" s="107">
        <f t="shared" si="1"/>
        <v>7</v>
      </c>
      <c r="F31" s="98">
        <v>1</v>
      </c>
      <c r="G31" s="218">
        <f t="shared" si="2"/>
        <v>7</v>
      </c>
      <c r="H31" s="159">
        <v>8</v>
      </c>
      <c r="I31" s="158">
        <f t="shared" si="3"/>
        <v>56</v>
      </c>
      <c r="J31" s="160">
        <f>'12 Est Prof Wage Rate'!$G$35</f>
        <v>75</v>
      </c>
      <c r="K31" s="161">
        <f>IF((J31*I31)="","",(J31*I31))</f>
        <v>4200</v>
      </c>
    </row>
    <row r="32" spans="1:11" ht="25.5" x14ac:dyDescent="0.2">
      <c r="A32" s="98" t="s">
        <v>114</v>
      </c>
      <c r="B32" s="109" t="s">
        <v>116</v>
      </c>
      <c r="C32" s="129" t="s">
        <v>79</v>
      </c>
      <c r="D32" s="97">
        <v>0.2</v>
      </c>
      <c r="E32" s="107">
        <f t="shared" si="1"/>
        <v>2</v>
      </c>
      <c r="F32" s="98">
        <v>1</v>
      </c>
      <c r="G32" s="218">
        <f t="shared" si="2"/>
        <v>2</v>
      </c>
      <c r="H32" s="159">
        <v>6</v>
      </c>
      <c r="I32" s="158">
        <f t="shared" si="3"/>
        <v>12</v>
      </c>
      <c r="J32" s="160">
        <f>'12 Est Prof Wage Rate'!$G$35</f>
        <v>75</v>
      </c>
      <c r="K32" s="161">
        <f t="shared" ref="K32:K36" si="4">IF((J32*I32)="","",(J32*I32))</f>
        <v>900</v>
      </c>
    </row>
    <row r="33" spans="1:11" ht="25.5" x14ac:dyDescent="0.2">
      <c r="A33" s="98" t="s">
        <v>114</v>
      </c>
      <c r="B33" s="109" t="s">
        <v>117</v>
      </c>
      <c r="C33" s="129" t="s">
        <v>79</v>
      </c>
      <c r="D33" s="97">
        <v>0</v>
      </c>
      <c r="E33" s="107">
        <f t="shared" si="1"/>
        <v>0</v>
      </c>
      <c r="F33" s="98">
        <v>1</v>
      </c>
      <c r="G33" s="218">
        <f t="shared" si="2"/>
        <v>0</v>
      </c>
      <c r="H33" s="159">
        <v>6</v>
      </c>
      <c r="I33" s="158">
        <f t="shared" si="3"/>
        <v>0</v>
      </c>
      <c r="J33" s="160">
        <f>'12 Est Prof Wage Rate'!$G$35</f>
        <v>75</v>
      </c>
      <c r="K33" s="161">
        <f t="shared" si="4"/>
        <v>0</v>
      </c>
    </row>
    <row r="34" spans="1:11" ht="25.5" x14ac:dyDescent="0.2">
      <c r="A34" s="98" t="s">
        <v>114</v>
      </c>
      <c r="B34" s="109" t="s">
        <v>118</v>
      </c>
      <c r="C34" s="129" t="s">
        <v>79</v>
      </c>
      <c r="D34" s="97">
        <v>0</v>
      </c>
      <c r="E34" s="107">
        <f t="shared" si="1"/>
        <v>0</v>
      </c>
      <c r="F34" s="98">
        <v>1</v>
      </c>
      <c r="G34" s="218">
        <f t="shared" si="2"/>
        <v>0</v>
      </c>
      <c r="H34" s="159">
        <v>6</v>
      </c>
      <c r="I34" s="158">
        <f t="shared" si="3"/>
        <v>0</v>
      </c>
      <c r="J34" s="160">
        <f>'12 Est Prof Wage Rate'!$G$35</f>
        <v>75</v>
      </c>
      <c r="K34" s="161">
        <f t="shared" si="4"/>
        <v>0</v>
      </c>
    </row>
    <row r="35" spans="1:11" x14ac:dyDescent="0.2">
      <c r="A35" s="129" t="s">
        <v>119</v>
      </c>
      <c r="B35" s="101" t="s">
        <v>120</v>
      </c>
      <c r="C35" s="129" t="s">
        <v>79</v>
      </c>
      <c r="D35" s="97">
        <v>1</v>
      </c>
      <c r="E35" s="107">
        <f t="shared" si="1"/>
        <v>9</v>
      </c>
      <c r="F35" s="96">
        <v>1</v>
      </c>
      <c r="G35" s="218">
        <f t="shared" si="2"/>
        <v>9</v>
      </c>
      <c r="H35" s="159">
        <v>6</v>
      </c>
      <c r="I35" s="158">
        <f t="shared" si="3"/>
        <v>54</v>
      </c>
      <c r="J35" s="160">
        <f>'12 Est Prof Wage Rate'!$G$35</f>
        <v>75</v>
      </c>
      <c r="K35" s="161">
        <f t="shared" si="4"/>
        <v>4050</v>
      </c>
    </row>
    <row r="36" spans="1:11" x14ac:dyDescent="0.2">
      <c r="A36" s="129" t="s">
        <v>119</v>
      </c>
      <c r="B36" s="101" t="s">
        <v>121</v>
      </c>
      <c r="C36" s="129" t="s">
        <v>79</v>
      </c>
      <c r="D36" s="97">
        <v>1</v>
      </c>
      <c r="E36" s="107">
        <f t="shared" si="1"/>
        <v>9</v>
      </c>
      <c r="F36" s="96">
        <v>1</v>
      </c>
      <c r="G36" s="218">
        <f t="shared" si="2"/>
        <v>9</v>
      </c>
      <c r="H36" s="159">
        <v>6</v>
      </c>
      <c r="I36" s="158">
        <f t="shared" si="3"/>
        <v>54</v>
      </c>
      <c r="J36" s="160">
        <f>'12 Est Prof Wage Rate'!$G$35</f>
        <v>75</v>
      </c>
      <c r="K36" s="161">
        <f t="shared" si="4"/>
        <v>4050</v>
      </c>
    </row>
    <row r="37" spans="1:11" x14ac:dyDescent="0.2">
      <c r="A37" s="98" t="s">
        <v>124</v>
      </c>
      <c r="B37" s="101" t="s">
        <v>125</v>
      </c>
      <c r="C37" s="98" t="s">
        <v>79</v>
      </c>
      <c r="D37" s="97">
        <v>0.25</v>
      </c>
      <c r="E37" s="107">
        <f t="shared" si="1"/>
        <v>2</v>
      </c>
      <c r="F37" s="96">
        <v>1</v>
      </c>
      <c r="G37" s="218">
        <f t="shared" si="2"/>
        <v>2</v>
      </c>
      <c r="H37" s="159">
        <v>2</v>
      </c>
      <c r="I37" s="158">
        <f t="shared" si="3"/>
        <v>4</v>
      </c>
      <c r="J37" s="160">
        <f>'12 Est Prof Wage Rate'!$G$35</f>
        <v>75</v>
      </c>
      <c r="K37" s="161">
        <f t="shared" si="0"/>
        <v>300</v>
      </c>
    </row>
    <row r="38" spans="1:11" x14ac:dyDescent="0.2">
      <c r="A38" s="98" t="s">
        <v>126</v>
      </c>
      <c r="B38" s="101" t="s">
        <v>127</v>
      </c>
      <c r="C38" s="129" t="s">
        <v>79</v>
      </c>
      <c r="D38" s="97">
        <v>0.1</v>
      </c>
      <c r="E38" s="107">
        <f t="shared" si="1"/>
        <v>1</v>
      </c>
      <c r="F38" s="96">
        <v>1</v>
      </c>
      <c r="G38" s="218">
        <f t="shared" si="2"/>
        <v>1</v>
      </c>
      <c r="H38" s="159">
        <v>4</v>
      </c>
      <c r="I38" s="158">
        <f t="shared" si="3"/>
        <v>4</v>
      </c>
      <c r="J38" s="160">
        <f>'12 Est Prof Wage Rate'!$G$35</f>
        <v>75</v>
      </c>
      <c r="K38" s="161">
        <f t="shared" si="0"/>
        <v>300</v>
      </c>
    </row>
    <row r="39" spans="1:11" x14ac:dyDescent="0.2">
      <c r="A39" s="98" t="s">
        <v>126</v>
      </c>
      <c r="B39" s="101" t="s">
        <v>128</v>
      </c>
      <c r="C39" s="129" t="s">
        <v>79</v>
      </c>
      <c r="D39" s="97">
        <v>0.1</v>
      </c>
      <c r="E39" s="107">
        <f t="shared" si="1"/>
        <v>1</v>
      </c>
      <c r="F39" s="96">
        <v>1</v>
      </c>
      <c r="G39" s="218">
        <f t="shared" si="2"/>
        <v>1</v>
      </c>
      <c r="H39" s="159">
        <v>4</v>
      </c>
      <c r="I39" s="158">
        <f t="shared" si="3"/>
        <v>4</v>
      </c>
      <c r="J39" s="160">
        <f>'12 Est Prof Wage Rate'!$G$35</f>
        <v>75</v>
      </c>
      <c r="K39" s="161">
        <f t="shared" si="0"/>
        <v>300</v>
      </c>
    </row>
    <row r="40" spans="1:11" x14ac:dyDescent="0.2">
      <c r="A40" s="98" t="s">
        <v>129</v>
      </c>
      <c r="B40" s="101" t="s">
        <v>130</v>
      </c>
      <c r="C40" s="129" t="s">
        <v>79</v>
      </c>
      <c r="D40" s="97">
        <v>0.2</v>
      </c>
      <c r="E40" s="107">
        <f t="shared" si="1"/>
        <v>2</v>
      </c>
      <c r="F40" s="96">
        <v>1</v>
      </c>
      <c r="G40" s="218">
        <f t="shared" si="2"/>
        <v>2</v>
      </c>
      <c r="H40" s="159">
        <v>4</v>
      </c>
      <c r="I40" s="158">
        <f t="shared" si="3"/>
        <v>8</v>
      </c>
      <c r="J40" s="160">
        <f>'12 Est Prof Wage Rate'!$G$35</f>
        <v>75</v>
      </c>
      <c r="K40" s="161">
        <f t="shared" si="0"/>
        <v>600</v>
      </c>
    </row>
    <row r="41" spans="1:11" x14ac:dyDescent="0.2">
      <c r="A41" s="98" t="s">
        <v>133</v>
      </c>
      <c r="B41" s="101" t="s">
        <v>134</v>
      </c>
      <c r="C41" s="129" t="s">
        <v>79</v>
      </c>
      <c r="D41" s="97">
        <v>1</v>
      </c>
      <c r="E41" s="107">
        <f t="shared" si="1"/>
        <v>9</v>
      </c>
      <c r="F41" s="96">
        <v>1</v>
      </c>
      <c r="G41" s="218">
        <f t="shared" si="2"/>
        <v>9</v>
      </c>
      <c r="H41" s="159">
        <v>2</v>
      </c>
      <c r="I41" s="158">
        <f t="shared" si="3"/>
        <v>18</v>
      </c>
      <c r="J41" s="160">
        <f>'12 Est Prof Wage Rate'!$G$35</f>
        <v>75</v>
      </c>
      <c r="K41" s="161">
        <f t="shared" si="0"/>
        <v>1350</v>
      </c>
    </row>
    <row r="42" spans="1:11" x14ac:dyDescent="0.2">
      <c r="A42" s="98" t="s">
        <v>135</v>
      </c>
      <c r="B42" s="101" t="s">
        <v>136</v>
      </c>
      <c r="C42" s="129" t="s">
        <v>79</v>
      </c>
      <c r="D42" s="97">
        <v>1</v>
      </c>
      <c r="E42" s="107">
        <f t="shared" si="1"/>
        <v>9</v>
      </c>
      <c r="F42" s="96">
        <v>1</v>
      </c>
      <c r="G42" s="218">
        <f t="shared" si="2"/>
        <v>9</v>
      </c>
      <c r="H42" s="159">
        <v>1</v>
      </c>
      <c r="I42" s="158">
        <f t="shared" si="3"/>
        <v>9</v>
      </c>
      <c r="J42" s="160">
        <f>'12 Est Prof Wage Rate'!$G$35</f>
        <v>75</v>
      </c>
      <c r="K42" s="161">
        <f t="shared" si="0"/>
        <v>675</v>
      </c>
    </row>
    <row r="43" spans="1:11" x14ac:dyDescent="0.2">
      <c r="A43" s="98" t="s">
        <v>137</v>
      </c>
      <c r="B43" s="101" t="s">
        <v>138</v>
      </c>
      <c r="C43" s="129" t="s">
        <v>79</v>
      </c>
      <c r="D43" s="97">
        <v>1</v>
      </c>
      <c r="E43" s="107">
        <f t="shared" si="1"/>
        <v>9</v>
      </c>
      <c r="F43" s="96">
        <v>1</v>
      </c>
      <c r="G43" s="218">
        <f t="shared" si="2"/>
        <v>9</v>
      </c>
      <c r="H43" s="159">
        <v>1</v>
      </c>
      <c r="I43" s="158">
        <f t="shared" si="3"/>
        <v>9</v>
      </c>
      <c r="J43" s="160">
        <f>'12 Est Prof Wage Rate'!$G$35</f>
        <v>75</v>
      </c>
      <c r="K43" s="161">
        <f t="shared" si="0"/>
        <v>675</v>
      </c>
    </row>
    <row r="44" spans="1:11" x14ac:dyDescent="0.2">
      <c r="A44" s="98" t="s">
        <v>139</v>
      </c>
      <c r="B44" s="101" t="s">
        <v>140</v>
      </c>
      <c r="C44" s="129" t="s">
        <v>79</v>
      </c>
      <c r="D44" s="97">
        <v>0.2</v>
      </c>
      <c r="E44" s="107">
        <f t="shared" si="1"/>
        <v>2</v>
      </c>
      <c r="F44" s="96">
        <v>1</v>
      </c>
      <c r="G44" s="218">
        <f t="shared" si="2"/>
        <v>2</v>
      </c>
      <c r="H44" s="159">
        <v>1</v>
      </c>
      <c r="I44" s="158">
        <f t="shared" si="3"/>
        <v>2</v>
      </c>
      <c r="J44" s="160">
        <f>'12 Est Prof Wage Rate'!$G$35</f>
        <v>75</v>
      </c>
      <c r="K44" s="161">
        <f t="shared" si="0"/>
        <v>150</v>
      </c>
    </row>
    <row r="45" spans="1:11" x14ac:dyDescent="0.2">
      <c r="A45" s="98" t="s">
        <v>141</v>
      </c>
      <c r="B45" s="101" t="s">
        <v>142</v>
      </c>
      <c r="C45" s="129" t="s">
        <v>79</v>
      </c>
      <c r="D45" s="97">
        <v>1</v>
      </c>
      <c r="E45" s="107">
        <f t="shared" si="1"/>
        <v>9</v>
      </c>
      <c r="F45" s="96">
        <v>1</v>
      </c>
      <c r="G45" s="218">
        <f t="shared" si="2"/>
        <v>9</v>
      </c>
      <c r="H45" s="159">
        <v>1</v>
      </c>
      <c r="I45" s="158">
        <f t="shared" si="3"/>
        <v>9</v>
      </c>
      <c r="J45" s="160">
        <f>'12 Est Prof Wage Rate'!$G$35</f>
        <v>75</v>
      </c>
      <c r="K45" s="161">
        <f t="shared" si="0"/>
        <v>675</v>
      </c>
    </row>
    <row r="46" spans="1:11" x14ac:dyDescent="0.2">
      <c r="A46" s="98"/>
      <c r="B46" s="101" t="s">
        <v>143</v>
      </c>
      <c r="C46" s="129" t="s">
        <v>268</v>
      </c>
      <c r="D46" s="97">
        <v>1</v>
      </c>
      <c r="E46" s="107">
        <f t="shared" si="1"/>
        <v>9</v>
      </c>
      <c r="F46" s="96">
        <v>1</v>
      </c>
      <c r="G46" s="218">
        <f t="shared" si="2"/>
        <v>9</v>
      </c>
      <c r="H46" s="159">
        <v>2</v>
      </c>
      <c r="I46" s="158">
        <f t="shared" si="3"/>
        <v>18</v>
      </c>
      <c r="J46" s="160">
        <f>'12 Est Prof Wage Rate'!$G$35</f>
        <v>75</v>
      </c>
      <c r="K46" s="161">
        <f t="shared" si="0"/>
        <v>1350</v>
      </c>
    </row>
    <row r="47" spans="1:11" x14ac:dyDescent="0.2">
      <c r="A47" s="110" t="s">
        <v>144</v>
      </c>
      <c r="B47" s="111"/>
      <c r="C47" s="112"/>
      <c r="D47" s="113"/>
      <c r="E47" s="114"/>
      <c r="F47" s="114"/>
      <c r="G47" s="115"/>
      <c r="H47" s="116"/>
      <c r="I47" s="117"/>
      <c r="J47" s="118"/>
      <c r="K47" s="119"/>
    </row>
    <row r="48" spans="1:11" x14ac:dyDescent="0.2">
      <c r="A48" s="98" t="s">
        <v>145</v>
      </c>
      <c r="B48" s="101" t="s">
        <v>146</v>
      </c>
      <c r="C48" s="129" t="s">
        <v>79</v>
      </c>
      <c r="D48" s="97">
        <v>1</v>
      </c>
      <c r="E48" s="107">
        <f>ROUND((D48*$K$8),0)</f>
        <v>9</v>
      </c>
      <c r="F48" s="96">
        <v>1</v>
      </c>
      <c r="G48" s="158">
        <f>E48*F48</f>
        <v>9</v>
      </c>
      <c r="H48" s="159">
        <v>1</v>
      </c>
      <c r="I48" s="158">
        <f t="shared" si="3"/>
        <v>9</v>
      </c>
      <c r="J48" s="160">
        <f>'12 Est Prof Wage Rate'!$G$35</f>
        <v>75</v>
      </c>
      <c r="K48" s="161">
        <f t="shared" ref="K48:K61" si="5">IF((J48*I48)="","",(J48*I48))</f>
        <v>675</v>
      </c>
    </row>
    <row r="49" spans="1:11" x14ac:dyDescent="0.2">
      <c r="A49" s="98" t="s">
        <v>147</v>
      </c>
      <c r="B49" s="101" t="s">
        <v>148</v>
      </c>
      <c r="C49" s="98" t="s">
        <v>79</v>
      </c>
      <c r="D49" s="97">
        <v>1</v>
      </c>
      <c r="E49" s="107">
        <f t="shared" ref="E49:E84" si="6">ROUND((D49*$K$8),0)</f>
        <v>9</v>
      </c>
      <c r="F49" s="96">
        <v>1</v>
      </c>
      <c r="G49" s="158">
        <f t="shared" ref="G49:G61" si="7">E49*F49</f>
        <v>9</v>
      </c>
      <c r="H49" s="159">
        <v>1</v>
      </c>
      <c r="I49" s="158">
        <f t="shared" si="3"/>
        <v>9</v>
      </c>
      <c r="J49" s="160">
        <f>'12 Est Prof Wage Rate'!$G$35</f>
        <v>75</v>
      </c>
      <c r="K49" s="161">
        <f t="shared" si="5"/>
        <v>675</v>
      </c>
    </row>
    <row r="50" spans="1:11" x14ac:dyDescent="0.2">
      <c r="A50" s="98" t="s">
        <v>149</v>
      </c>
      <c r="B50" s="101" t="s">
        <v>150</v>
      </c>
      <c r="C50" s="98" t="s">
        <v>79</v>
      </c>
      <c r="D50" s="97">
        <v>1</v>
      </c>
      <c r="E50" s="107">
        <f t="shared" si="6"/>
        <v>9</v>
      </c>
      <c r="F50" s="96">
        <v>1</v>
      </c>
      <c r="G50" s="158">
        <f t="shared" si="7"/>
        <v>9</v>
      </c>
      <c r="H50" s="159">
        <v>1</v>
      </c>
      <c r="I50" s="158">
        <f t="shared" si="3"/>
        <v>9</v>
      </c>
      <c r="J50" s="160">
        <f>'12 Est Prof Wage Rate'!$G$35</f>
        <v>75</v>
      </c>
      <c r="K50" s="161">
        <f t="shared" si="5"/>
        <v>675</v>
      </c>
    </row>
    <row r="51" spans="1:11" ht="25.5" x14ac:dyDescent="0.2">
      <c r="A51" s="129" t="s">
        <v>153</v>
      </c>
      <c r="B51" s="101" t="s">
        <v>154</v>
      </c>
      <c r="C51" s="98" t="s">
        <v>79</v>
      </c>
      <c r="D51" s="97">
        <v>0.15</v>
      </c>
      <c r="E51" s="107">
        <f t="shared" si="6"/>
        <v>1</v>
      </c>
      <c r="F51" s="96">
        <v>1</v>
      </c>
      <c r="G51" s="158">
        <f t="shared" si="7"/>
        <v>1</v>
      </c>
      <c r="H51" s="159">
        <v>4</v>
      </c>
      <c r="I51" s="158">
        <f t="shared" si="3"/>
        <v>4</v>
      </c>
      <c r="J51" s="160">
        <f>'12 Est Prof Wage Rate'!$G$35</f>
        <v>75</v>
      </c>
      <c r="K51" s="161">
        <f t="shared" si="5"/>
        <v>300</v>
      </c>
    </row>
    <row r="52" spans="1:11" x14ac:dyDescent="0.2">
      <c r="A52" s="98" t="s">
        <v>155</v>
      </c>
      <c r="B52" s="101" t="s">
        <v>156</v>
      </c>
      <c r="C52" s="98" t="s">
        <v>79</v>
      </c>
      <c r="D52" s="97">
        <v>0.15</v>
      </c>
      <c r="E52" s="107">
        <f t="shared" si="6"/>
        <v>1</v>
      </c>
      <c r="F52" s="96">
        <v>1</v>
      </c>
      <c r="G52" s="158">
        <f t="shared" si="7"/>
        <v>1</v>
      </c>
      <c r="H52" s="159">
        <v>4</v>
      </c>
      <c r="I52" s="158">
        <f t="shared" si="3"/>
        <v>4</v>
      </c>
      <c r="J52" s="160">
        <f>'12 Est Prof Wage Rate'!$G$35</f>
        <v>75</v>
      </c>
      <c r="K52" s="161">
        <f t="shared" si="5"/>
        <v>300</v>
      </c>
    </row>
    <row r="53" spans="1:11" x14ac:dyDescent="0.2">
      <c r="A53" s="98" t="s">
        <v>157</v>
      </c>
      <c r="B53" s="101" t="s">
        <v>158</v>
      </c>
      <c r="C53" s="98" t="s">
        <v>79</v>
      </c>
      <c r="D53" s="97">
        <v>0.15</v>
      </c>
      <c r="E53" s="107">
        <f t="shared" si="6"/>
        <v>1</v>
      </c>
      <c r="F53" s="96">
        <v>1</v>
      </c>
      <c r="G53" s="158">
        <f t="shared" si="7"/>
        <v>1</v>
      </c>
      <c r="H53" s="159">
        <v>4</v>
      </c>
      <c r="I53" s="158">
        <f t="shared" si="3"/>
        <v>4</v>
      </c>
      <c r="J53" s="160">
        <f>'12 Est Prof Wage Rate'!$G$35</f>
        <v>75</v>
      </c>
      <c r="K53" s="161">
        <f t="shared" si="5"/>
        <v>300</v>
      </c>
    </row>
    <row r="54" spans="1:11" x14ac:dyDescent="0.2">
      <c r="A54" s="98" t="s">
        <v>164</v>
      </c>
      <c r="B54" s="101" t="s">
        <v>165</v>
      </c>
      <c r="C54" s="98" t="s">
        <v>79</v>
      </c>
      <c r="D54" s="97">
        <v>1</v>
      </c>
      <c r="E54" s="107">
        <f t="shared" si="6"/>
        <v>9</v>
      </c>
      <c r="F54" s="96">
        <v>1</v>
      </c>
      <c r="G54" s="158">
        <f t="shared" si="7"/>
        <v>9</v>
      </c>
      <c r="H54" s="159">
        <v>1</v>
      </c>
      <c r="I54" s="158">
        <f t="shared" si="3"/>
        <v>9</v>
      </c>
      <c r="J54" s="160">
        <f>'12 Est Prof Wage Rate'!$G$35</f>
        <v>75</v>
      </c>
      <c r="K54" s="161">
        <f t="shared" si="5"/>
        <v>675</v>
      </c>
    </row>
    <row r="55" spans="1:11" ht="25.5" x14ac:dyDescent="0.2">
      <c r="A55" s="129" t="s">
        <v>166</v>
      </c>
      <c r="B55" s="101" t="s">
        <v>167</v>
      </c>
      <c r="C55" s="98" t="s">
        <v>79</v>
      </c>
      <c r="D55" s="97">
        <v>1</v>
      </c>
      <c r="E55" s="107">
        <f t="shared" si="6"/>
        <v>9</v>
      </c>
      <c r="F55" s="96">
        <v>1</v>
      </c>
      <c r="G55" s="158">
        <f t="shared" si="7"/>
        <v>9</v>
      </c>
      <c r="H55" s="159">
        <v>8</v>
      </c>
      <c r="I55" s="158">
        <f t="shared" si="3"/>
        <v>72</v>
      </c>
      <c r="J55" s="160">
        <f>'12 Est Prof Wage Rate'!$G$35</f>
        <v>75</v>
      </c>
      <c r="K55" s="161">
        <f t="shared" si="5"/>
        <v>5400</v>
      </c>
    </row>
    <row r="56" spans="1:11" x14ac:dyDescent="0.2">
      <c r="A56" s="129" t="s">
        <v>168</v>
      </c>
      <c r="B56" s="101" t="s">
        <v>169</v>
      </c>
      <c r="C56" s="98" t="s">
        <v>79</v>
      </c>
      <c r="D56" s="97">
        <v>0.25</v>
      </c>
      <c r="E56" s="107">
        <f t="shared" si="6"/>
        <v>2</v>
      </c>
      <c r="F56" s="96">
        <v>4</v>
      </c>
      <c r="G56" s="158">
        <f t="shared" si="7"/>
        <v>8</v>
      </c>
      <c r="H56" s="159">
        <v>4</v>
      </c>
      <c r="I56" s="158">
        <f t="shared" si="3"/>
        <v>32</v>
      </c>
      <c r="J56" s="160">
        <f>'12 Est Prof Wage Rate'!$G$35</f>
        <v>75</v>
      </c>
      <c r="K56" s="161">
        <f t="shared" si="5"/>
        <v>2400</v>
      </c>
    </row>
    <row r="57" spans="1:11" ht="25.5" x14ac:dyDescent="0.2">
      <c r="A57" s="129" t="s">
        <v>269</v>
      </c>
      <c r="B57" s="109" t="s">
        <v>172</v>
      </c>
      <c r="C57" s="98" t="s">
        <v>79</v>
      </c>
      <c r="D57" s="97">
        <v>1</v>
      </c>
      <c r="E57" s="107">
        <f t="shared" si="6"/>
        <v>9</v>
      </c>
      <c r="F57" s="96">
        <v>1</v>
      </c>
      <c r="G57" s="158">
        <f t="shared" si="7"/>
        <v>9</v>
      </c>
      <c r="H57" s="159">
        <v>1</v>
      </c>
      <c r="I57" s="158">
        <f t="shared" si="3"/>
        <v>9</v>
      </c>
      <c r="J57" s="160">
        <f>'12 Est Prof Wage Rate'!$G$35</f>
        <v>75</v>
      </c>
      <c r="K57" s="161">
        <f t="shared" si="5"/>
        <v>675</v>
      </c>
    </row>
    <row r="58" spans="1:11" x14ac:dyDescent="0.2">
      <c r="A58" s="129" t="s">
        <v>173</v>
      </c>
      <c r="B58" s="109" t="s">
        <v>174</v>
      </c>
      <c r="C58" s="98" t="s">
        <v>79</v>
      </c>
      <c r="D58" s="97">
        <v>0.1</v>
      </c>
      <c r="E58" s="107">
        <f t="shared" si="6"/>
        <v>1</v>
      </c>
      <c r="F58" s="96">
        <v>1</v>
      </c>
      <c r="G58" s="158">
        <f t="shared" si="7"/>
        <v>1</v>
      </c>
      <c r="H58" s="159">
        <v>2</v>
      </c>
      <c r="I58" s="158">
        <f t="shared" si="3"/>
        <v>2</v>
      </c>
      <c r="J58" s="160">
        <f>'12 Est Prof Wage Rate'!$G$35</f>
        <v>75</v>
      </c>
      <c r="K58" s="161">
        <f t="shared" si="5"/>
        <v>150</v>
      </c>
    </row>
    <row r="59" spans="1:11" x14ac:dyDescent="0.2">
      <c r="A59" s="129">
        <v>1780.63</v>
      </c>
      <c r="B59" s="101" t="s">
        <v>175</v>
      </c>
      <c r="C59" s="98" t="s">
        <v>79</v>
      </c>
      <c r="D59" s="97">
        <v>0.1</v>
      </c>
      <c r="E59" s="107">
        <f t="shared" si="6"/>
        <v>1</v>
      </c>
      <c r="F59" s="96">
        <v>1</v>
      </c>
      <c r="G59" s="158">
        <f t="shared" si="7"/>
        <v>1</v>
      </c>
      <c r="H59" s="159">
        <v>8</v>
      </c>
      <c r="I59" s="158">
        <f t="shared" si="3"/>
        <v>8</v>
      </c>
      <c r="J59" s="160">
        <f>'12 Est Prof Wage Rate'!$G$35</f>
        <v>75</v>
      </c>
      <c r="K59" s="161">
        <f t="shared" si="5"/>
        <v>600</v>
      </c>
    </row>
    <row r="60" spans="1:11" ht="25.5" x14ac:dyDescent="0.2">
      <c r="A60" s="129"/>
      <c r="B60" s="109" t="s">
        <v>176</v>
      </c>
      <c r="C60" s="98" t="s">
        <v>79</v>
      </c>
      <c r="D60" s="97">
        <v>1</v>
      </c>
      <c r="E60" s="107">
        <f t="shared" si="6"/>
        <v>9</v>
      </c>
      <c r="F60" s="96">
        <v>1</v>
      </c>
      <c r="G60" s="158">
        <f t="shared" si="7"/>
        <v>9</v>
      </c>
      <c r="H60" s="159">
        <v>8</v>
      </c>
      <c r="I60" s="158">
        <f t="shared" si="3"/>
        <v>72</v>
      </c>
      <c r="J60" s="160">
        <f>'12 Est Prof Wage Rate'!$G$35</f>
        <v>75</v>
      </c>
      <c r="K60" s="161">
        <f t="shared" si="5"/>
        <v>5400</v>
      </c>
    </row>
    <row r="61" spans="1:11" ht="25.5" x14ac:dyDescent="0.2">
      <c r="A61" s="129"/>
      <c r="B61" s="109" t="s">
        <v>177</v>
      </c>
      <c r="C61" s="98" t="s">
        <v>79</v>
      </c>
      <c r="D61" s="97">
        <v>1</v>
      </c>
      <c r="E61" s="107">
        <f t="shared" si="6"/>
        <v>9</v>
      </c>
      <c r="F61" s="96">
        <v>1</v>
      </c>
      <c r="G61" s="158">
        <f t="shared" si="7"/>
        <v>9</v>
      </c>
      <c r="H61" s="159">
        <v>16</v>
      </c>
      <c r="I61" s="158">
        <f t="shared" si="3"/>
        <v>144</v>
      </c>
      <c r="J61" s="160">
        <f>'12 Est Prof Wage Rate'!$G$35</f>
        <v>75</v>
      </c>
      <c r="K61" s="161">
        <f t="shared" si="5"/>
        <v>10800</v>
      </c>
    </row>
    <row r="62" spans="1:11" x14ac:dyDescent="0.2">
      <c r="A62" s="110" t="s">
        <v>178</v>
      </c>
      <c r="B62" s="111"/>
      <c r="C62" s="112"/>
      <c r="D62" s="113"/>
      <c r="E62" s="114"/>
      <c r="F62" s="114"/>
      <c r="G62" s="115"/>
      <c r="H62" s="116"/>
      <c r="I62" s="117"/>
      <c r="J62" s="118"/>
      <c r="K62" s="119"/>
    </row>
    <row r="63" spans="1:11" ht="25.5" x14ac:dyDescent="0.2">
      <c r="A63" s="98">
        <v>1780.57</v>
      </c>
      <c r="B63" s="109" t="s">
        <v>179</v>
      </c>
      <c r="C63" s="98" t="s">
        <v>79</v>
      </c>
      <c r="D63" s="97">
        <v>1</v>
      </c>
      <c r="E63" s="107">
        <f t="shared" si="6"/>
        <v>9</v>
      </c>
      <c r="F63" s="96">
        <v>1</v>
      </c>
      <c r="G63" s="158">
        <f>E63*F63</f>
        <v>9</v>
      </c>
      <c r="H63" s="159">
        <v>2</v>
      </c>
      <c r="I63" s="158">
        <f t="shared" si="3"/>
        <v>18</v>
      </c>
      <c r="J63" s="160">
        <f>'12 Est Prof Wage Rate'!$G$35</f>
        <v>75</v>
      </c>
      <c r="K63" s="161">
        <f t="shared" ref="K63:K82" si="8">IF((J63*I63)="","",(J63*I63))</f>
        <v>1350</v>
      </c>
    </row>
    <row r="64" spans="1:11" x14ac:dyDescent="0.2">
      <c r="A64" s="98" t="s">
        <v>180</v>
      </c>
      <c r="B64" s="101" t="s">
        <v>181</v>
      </c>
      <c r="C64" s="98" t="s">
        <v>79</v>
      </c>
      <c r="D64" s="97">
        <v>0.65</v>
      </c>
      <c r="E64" s="107">
        <f t="shared" si="6"/>
        <v>6</v>
      </c>
      <c r="F64" s="96">
        <v>1</v>
      </c>
      <c r="G64" s="158">
        <f t="shared" ref="G64:G82" si="9">E64*F64</f>
        <v>6</v>
      </c>
      <c r="H64" s="159">
        <v>8</v>
      </c>
      <c r="I64" s="158">
        <f t="shared" si="3"/>
        <v>48</v>
      </c>
      <c r="J64" s="160">
        <f>'12 Est Prof Wage Rate'!$G$35</f>
        <v>75</v>
      </c>
      <c r="K64" s="161">
        <f t="shared" si="8"/>
        <v>3600</v>
      </c>
    </row>
    <row r="65" spans="1:11" ht="25.5" x14ac:dyDescent="0.2">
      <c r="A65" s="98" t="s">
        <v>180</v>
      </c>
      <c r="B65" s="109" t="s">
        <v>182</v>
      </c>
      <c r="C65" s="98" t="s">
        <v>79</v>
      </c>
      <c r="D65" s="97">
        <v>0.25</v>
      </c>
      <c r="E65" s="107">
        <f t="shared" si="6"/>
        <v>2</v>
      </c>
      <c r="F65" s="96">
        <v>1</v>
      </c>
      <c r="G65" s="158">
        <f t="shared" si="9"/>
        <v>2</v>
      </c>
      <c r="H65" s="159">
        <v>6</v>
      </c>
      <c r="I65" s="158">
        <f t="shared" si="3"/>
        <v>12</v>
      </c>
      <c r="J65" s="160">
        <f>'12 Est Prof Wage Rate'!$G$35</f>
        <v>75</v>
      </c>
      <c r="K65" s="161">
        <f t="shared" si="8"/>
        <v>900</v>
      </c>
    </row>
    <row r="66" spans="1:11" x14ac:dyDescent="0.2">
      <c r="A66" s="98" t="s">
        <v>183</v>
      </c>
      <c r="B66" s="101" t="s">
        <v>184</v>
      </c>
      <c r="C66" s="129" t="s">
        <v>79</v>
      </c>
      <c r="D66" s="97">
        <v>1</v>
      </c>
      <c r="E66" s="107">
        <f t="shared" si="6"/>
        <v>9</v>
      </c>
      <c r="F66" s="96">
        <v>1</v>
      </c>
      <c r="G66" s="158">
        <f t="shared" si="9"/>
        <v>9</v>
      </c>
      <c r="H66" s="159">
        <v>1</v>
      </c>
      <c r="I66" s="158">
        <f t="shared" si="3"/>
        <v>9</v>
      </c>
      <c r="J66" s="160">
        <f>'12 Est Prof Wage Rate'!$G$35</f>
        <v>75</v>
      </c>
      <c r="K66" s="161">
        <f t="shared" si="8"/>
        <v>675</v>
      </c>
    </row>
    <row r="67" spans="1:11" x14ac:dyDescent="0.2">
      <c r="A67" s="98" t="s">
        <v>183</v>
      </c>
      <c r="B67" s="101" t="s">
        <v>185</v>
      </c>
      <c r="C67" s="129" t="s">
        <v>79</v>
      </c>
      <c r="D67" s="97">
        <v>1</v>
      </c>
      <c r="E67" s="107">
        <f t="shared" si="6"/>
        <v>9</v>
      </c>
      <c r="F67" s="96">
        <v>1</v>
      </c>
      <c r="G67" s="158">
        <f t="shared" si="9"/>
        <v>9</v>
      </c>
      <c r="H67" s="159">
        <v>8</v>
      </c>
      <c r="I67" s="158">
        <f t="shared" si="3"/>
        <v>72</v>
      </c>
      <c r="J67" s="160">
        <f>'12 Est Prof Wage Rate'!$G$35</f>
        <v>75</v>
      </c>
      <c r="K67" s="161">
        <f t="shared" si="8"/>
        <v>5400</v>
      </c>
    </row>
    <row r="68" spans="1:11" ht="25.5" x14ac:dyDescent="0.2">
      <c r="A68" s="188">
        <v>1780.7</v>
      </c>
      <c r="B68" s="109" t="s">
        <v>186</v>
      </c>
      <c r="C68" s="98" t="s">
        <v>79</v>
      </c>
      <c r="D68" s="97">
        <v>0.55000000000000004</v>
      </c>
      <c r="E68" s="107">
        <f t="shared" si="6"/>
        <v>5</v>
      </c>
      <c r="F68" s="96">
        <v>1</v>
      </c>
      <c r="G68" s="158">
        <f t="shared" si="9"/>
        <v>5</v>
      </c>
      <c r="H68" s="159">
        <v>10</v>
      </c>
      <c r="I68" s="158">
        <f t="shared" si="3"/>
        <v>50</v>
      </c>
      <c r="J68" s="160">
        <f>'12 Est Prof Wage Rate'!$G$35</f>
        <v>75</v>
      </c>
      <c r="K68" s="161">
        <f t="shared" si="8"/>
        <v>3750</v>
      </c>
    </row>
    <row r="69" spans="1:11" ht="25.5" x14ac:dyDescent="0.2">
      <c r="A69" s="188">
        <v>1780.7</v>
      </c>
      <c r="B69" s="109" t="s">
        <v>187</v>
      </c>
      <c r="C69" s="98" t="s">
        <v>79</v>
      </c>
      <c r="D69" s="97">
        <v>0.1</v>
      </c>
      <c r="E69" s="107">
        <f t="shared" si="6"/>
        <v>1</v>
      </c>
      <c r="F69" s="96">
        <v>1</v>
      </c>
      <c r="G69" s="158">
        <f t="shared" si="9"/>
        <v>1</v>
      </c>
      <c r="H69" s="159">
        <v>10</v>
      </c>
      <c r="I69" s="158">
        <f t="shared" si="3"/>
        <v>10</v>
      </c>
      <c r="J69" s="160">
        <f>'12 Est Prof Wage Rate'!$G$35</f>
        <v>75</v>
      </c>
      <c r="K69" s="161">
        <f t="shared" si="8"/>
        <v>750</v>
      </c>
    </row>
    <row r="70" spans="1:11" ht="25.5" x14ac:dyDescent="0.2">
      <c r="A70" s="188">
        <v>1780.7</v>
      </c>
      <c r="B70" s="109" t="s">
        <v>188</v>
      </c>
      <c r="C70" s="98" t="s">
        <v>79</v>
      </c>
      <c r="D70" s="97">
        <v>0</v>
      </c>
      <c r="E70" s="107">
        <f t="shared" si="6"/>
        <v>0</v>
      </c>
      <c r="F70" s="96">
        <v>1</v>
      </c>
      <c r="G70" s="158">
        <f t="shared" si="9"/>
        <v>0</v>
      </c>
      <c r="H70" s="159">
        <v>10</v>
      </c>
      <c r="I70" s="158">
        <f t="shared" si="3"/>
        <v>0</v>
      </c>
      <c r="J70" s="160">
        <f>'12 Est Prof Wage Rate'!$G$35</f>
        <v>75</v>
      </c>
      <c r="K70" s="161">
        <f t="shared" si="8"/>
        <v>0</v>
      </c>
    </row>
    <row r="71" spans="1:11" ht="25.5" x14ac:dyDescent="0.2">
      <c r="A71" s="188">
        <v>1780.7</v>
      </c>
      <c r="B71" s="109" t="s">
        <v>189</v>
      </c>
      <c r="C71" s="98" t="s">
        <v>79</v>
      </c>
      <c r="D71" s="97">
        <v>0.25</v>
      </c>
      <c r="E71" s="107">
        <f t="shared" si="6"/>
        <v>2</v>
      </c>
      <c r="F71" s="96">
        <v>1</v>
      </c>
      <c r="G71" s="158">
        <f t="shared" si="9"/>
        <v>2</v>
      </c>
      <c r="H71" s="159">
        <v>8</v>
      </c>
      <c r="I71" s="158">
        <f t="shared" si="3"/>
        <v>16</v>
      </c>
      <c r="J71" s="160">
        <f>'12 Est Prof Wage Rate'!$G$35</f>
        <v>75</v>
      </c>
      <c r="K71" s="161">
        <f t="shared" si="8"/>
        <v>1200</v>
      </c>
    </row>
    <row r="72" spans="1:11" ht="25.5" x14ac:dyDescent="0.2">
      <c r="A72" s="188">
        <v>1780.7</v>
      </c>
      <c r="B72" s="109" t="s">
        <v>190</v>
      </c>
      <c r="C72" s="98" t="s">
        <v>79</v>
      </c>
      <c r="D72" s="97">
        <v>0.1</v>
      </c>
      <c r="E72" s="107">
        <f t="shared" si="6"/>
        <v>1</v>
      </c>
      <c r="F72" s="96">
        <v>1</v>
      </c>
      <c r="G72" s="158">
        <f t="shared" si="9"/>
        <v>1</v>
      </c>
      <c r="H72" s="159">
        <v>4</v>
      </c>
      <c r="I72" s="158">
        <f t="shared" si="3"/>
        <v>4</v>
      </c>
      <c r="J72" s="160">
        <f>'12 Est Prof Wage Rate'!$G$35</f>
        <v>75</v>
      </c>
      <c r="K72" s="161">
        <f t="shared" si="8"/>
        <v>300</v>
      </c>
    </row>
    <row r="73" spans="1:11" x14ac:dyDescent="0.2">
      <c r="A73" s="98">
        <v>1780.74</v>
      </c>
      <c r="B73" s="101" t="s">
        <v>191</v>
      </c>
      <c r="C73" s="98" t="s">
        <v>79</v>
      </c>
      <c r="D73" s="97">
        <v>0.1</v>
      </c>
      <c r="E73" s="107">
        <f t="shared" si="6"/>
        <v>1</v>
      </c>
      <c r="F73" s="96">
        <v>1</v>
      </c>
      <c r="G73" s="158">
        <f t="shared" si="9"/>
        <v>1</v>
      </c>
      <c r="H73" s="159">
        <v>2</v>
      </c>
      <c r="I73" s="158">
        <f t="shared" si="3"/>
        <v>2</v>
      </c>
      <c r="J73" s="160">
        <f>'12 Est Prof Wage Rate'!$G$35</f>
        <v>75</v>
      </c>
      <c r="K73" s="161">
        <f t="shared" si="8"/>
        <v>150</v>
      </c>
    </row>
    <row r="74" spans="1:11" x14ac:dyDescent="0.2">
      <c r="A74" s="98" t="s">
        <v>192</v>
      </c>
      <c r="B74" s="101" t="s">
        <v>193</v>
      </c>
      <c r="C74" s="98" t="s">
        <v>79</v>
      </c>
      <c r="D74" s="97">
        <v>1</v>
      </c>
      <c r="E74" s="107">
        <f t="shared" si="6"/>
        <v>9</v>
      </c>
      <c r="F74" s="96">
        <v>1</v>
      </c>
      <c r="G74" s="158">
        <f t="shared" si="9"/>
        <v>9</v>
      </c>
      <c r="H74" s="159">
        <v>4</v>
      </c>
      <c r="I74" s="158">
        <f t="shared" si="3"/>
        <v>36</v>
      </c>
      <c r="J74" s="160">
        <f>'12 Est Prof Wage Rate'!$G$35</f>
        <v>75</v>
      </c>
      <c r="K74" s="161">
        <f t="shared" si="8"/>
        <v>2700</v>
      </c>
    </row>
    <row r="75" spans="1:11" x14ac:dyDescent="0.2">
      <c r="A75" s="98" t="s">
        <v>194</v>
      </c>
      <c r="B75" s="101" t="s">
        <v>195</v>
      </c>
      <c r="C75" s="98" t="s">
        <v>79</v>
      </c>
      <c r="D75" s="97">
        <v>1</v>
      </c>
      <c r="E75" s="107">
        <f t="shared" si="6"/>
        <v>9</v>
      </c>
      <c r="F75" s="96">
        <v>12</v>
      </c>
      <c r="G75" s="158">
        <f t="shared" si="9"/>
        <v>108</v>
      </c>
      <c r="H75" s="159">
        <v>2</v>
      </c>
      <c r="I75" s="158">
        <f t="shared" si="3"/>
        <v>216</v>
      </c>
      <c r="J75" s="160">
        <f>'12 Est Prof Wage Rate'!$G$35</f>
        <v>75</v>
      </c>
      <c r="K75" s="161">
        <f t="shared" si="8"/>
        <v>16200</v>
      </c>
    </row>
    <row r="76" spans="1:11" x14ac:dyDescent="0.2">
      <c r="A76" s="98" t="s">
        <v>196</v>
      </c>
      <c r="B76" s="101" t="s">
        <v>197</v>
      </c>
      <c r="C76" s="98" t="s">
        <v>79</v>
      </c>
      <c r="D76" s="97">
        <v>1</v>
      </c>
      <c r="E76" s="107">
        <f t="shared" si="6"/>
        <v>9</v>
      </c>
      <c r="F76" s="96">
        <v>1</v>
      </c>
      <c r="G76" s="158">
        <f t="shared" si="9"/>
        <v>9</v>
      </c>
      <c r="H76" s="159">
        <v>1</v>
      </c>
      <c r="I76" s="158">
        <f t="shared" si="3"/>
        <v>9</v>
      </c>
      <c r="J76" s="160">
        <f>'12 Est Prof Wage Rate'!$G$35</f>
        <v>75</v>
      </c>
      <c r="K76" s="161">
        <f t="shared" si="8"/>
        <v>675</v>
      </c>
    </row>
    <row r="77" spans="1:11" x14ac:dyDescent="0.2">
      <c r="A77" s="98" t="s">
        <v>198</v>
      </c>
      <c r="B77" s="101" t="s">
        <v>199</v>
      </c>
      <c r="C77" s="129" t="s">
        <v>79</v>
      </c>
      <c r="D77" s="97">
        <v>1</v>
      </c>
      <c r="E77" s="107">
        <f t="shared" si="6"/>
        <v>9</v>
      </c>
      <c r="F77" s="96">
        <v>12</v>
      </c>
      <c r="G77" s="158">
        <f t="shared" si="9"/>
        <v>108</v>
      </c>
      <c r="H77" s="159">
        <v>0.5</v>
      </c>
      <c r="I77" s="158">
        <f t="shared" si="3"/>
        <v>54</v>
      </c>
      <c r="J77" s="160">
        <f>'12 Est Prof Wage Rate'!$G$35</f>
        <v>75</v>
      </c>
      <c r="K77" s="161">
        <f t="shared" si="8"/>
        <v>4050</v>
      </c>
    </row>
    <row r="78" spans="1:11" ht="25.5" x14ac:dyDescent="0.2">
      <c r="A78" s="129"/>
      <c r="B78" s="109" t="s">
        <v>203</v>
      </c>
      <c r="C78" s="98" t="s">
        <v>79</v>
      </c>
      <c r="D78" s="97">
        <v>1</v>
      </c>
      <c r="E78" s="107">
        <f t="shared" si="6"/>
        <v>9</v>
      </c>
      <c r="F78" s="96">
        <v>1</v>
      </c>
      <c r="G78" s="158">
        <f t="shared" si="9"/>
        <v>9</v>
      </c>
      <c r="H78" s="159">
        <v>1</v>
      </c>
      <c r="I78" s="158">
        <f t="shared" si="3"/>
        <v>9</v>
      </c>
      <c r="J78" s="160">
        <f>'12 Est Prof Wage Rate'!$G$35</f>
        <v>75</v>
      </c>
      <c r="K78" s="161">
        <f t="shared" si="8"/>
        <v>675</v>
      </c>
    </row>
    <row r="79" spans="1:11" x14ac:dyDescent="0.2">
      <c r="A79" s="98"/>
      <c r="B79" s="101" t="s">
        <v>204</v>
      </c>
      <c r="C79" s="129" t="s">
        <v>79</v>
      </c>
      <c r="D79" s="97">
        <v>0.5</v>
      </c>
      <c r="E79" s="107">
        <f t="shared" si="6"/>
        <v>5</v>
      </c>
      <c r="F79" s="96">
        <v>1</v>
      </c>
      <c r="G79" s="158">
        <f t="shared" si="9"/>
        <v>5</v>
      </c>
      <c r="H79" s="159">
        <v>3</v>
      </c>
      <c r="I79" s="158">
        <f t="shared" ref="I79:I84" si="10">ROUND((G79*H79),0)</f>
        <v>15</v>
      </c>
      <c r="J79" s="160">
        <f>'12 Est Prof Wage Rate'!$G$35</f>
        <v>75</v>
      </c>
      <c r="K79" s="161">
        <f t="shared" si="8"/>
        <v>1125</v>
      </c>
    </row>
    <row r="80" spans="1:11" ht="25.5" x14ac:dyDescent="0.2">
      <c r="A80" s="98"/>
      <c r="B80" s="109" t="s">
        <v>205</v>
      </c>
      <c r="C80" s="129" t="s">
        <v>79</v>
      </c>
      <c r="D80" s="97">
        <v>1</v>
      </c>
      <c r="E80" s="107">
        <f t="shared" si="6"/>
        <v>9</v>
      </c>
      <c r="F80" s="96">
        <v>1</v>
      </c>
      <c r="G80" s="158">
        <f t="shared" si="9"/>
        <v>9</v>
      </c>
      <c r="H80" s="159">
        <v>0.5</v>
      </c>
      <c r="I80" s="158">
        <f t="shared" si="10"/>
        <v>5</v>
      </c>
      <c r="J80" s="160">
        <f>'12 Est Prof Wage Rate'!$G$35</f>
        <v>75</v>
      </c>
      <c r="K80" s="161">
        <f t="shared" si="8"/>
        <v>375</v>
      </c>
    </row>
    <row r="81" spans="1:11" x14ac:dyDescent="0.2">
      <c r="A81" s="98"/>
      <c r="B81" s="101" t="s">
        <v>206</v>
      </c>
      <c r="C81" s="129" t="s">
        <v>79</v>
      </c>
      <c r="D81" s="97">
        <v>1</v>
      </c>
      <c r="E81" s="107">
        <f t="shared" si="6"/>
        <v>9</v>
      </c>
      <c r="F81" s="96">
        <v>1</v>
      </c>
      <c r="G81" s="158">
        <f t="shared" si="9"/>
        <v>9</v>
      </c>
      <c r="H81" s="159">
        <v>0.5</v>
      </c>
      <c r="I81" s="158">
        <f t="shared" si="10"/>
        <v>5</v>
      </c>
      <c r="J81" s="160">
        <f>'12 Est Prof Wage Rate'!$G$35</f>
        <v>75</v>
      </c>
      <c r="K81" s="161">
        <f t="shared" si="8"/>
        <v>375</v>
      </c>
    </row>
    <row r="82" spans="1:11" x14ac:dyDescent="0.2">
      <c r="A82" s="98"/>
      <c r="B82" s="101" t="s">
        <v>207</v>
      </c>
      <c r="C82" s="129" t="s">
        <v>79</v>
      </c>
      <c r="D82" s="97">
        <v>1</v>
      </c>
      <c r="E82" s="107">
        <f t="shared" si="6"/>
        <v>9</v>
      </c>
      <c r="F82" s="96">
        <v>1</v>
      </c>
      <c r="G82" s="158">
        <f t="shared" si="9"/>
        <v>9</v>
      </c>
      <c r="H82" s="159">
        <v>4</v>
      </c>
      <c r="I82" s="158">
        <f t="shared" si="10"/>
        <v>36</v>
      </c>
      <c r="J82" s="160">
        <f>'12 Est Prof Wage Rate'!$G$35</f>
        <v>75</v>
      </c>
      <c r="K82" s="161">
        <f t="shared" si="8"/>
        <v>2700</v>
      </c>
    </row>
    <row r="83" spans="1:11" x14ac:dyDescent="0.2">
      <c r="A83" s="110" t="s">
        <v>208</v>
      </c>
      <c r="B83" s="111"/>
      <c r="C83" s="112"/>
      <c r="D83" s="113"/>
      <c r="E83" s="114"/>
      <c r="F83" s="114"/>
      <c r="G83" s="115"/>
      <c r="H83" s="116"/>
      <c r="I83" s="117"/>
      <c r="J83" s="118"/>
      <c r="K83" s="119"/>
    </row>
    <row r="84" spans="1:11" x14ac:dyDescent="0.2">
      <c r="A84" s="98" t="s">
        <v>209</v>
      </c>
      <c r="B84" s="101" t="s">
        <v>210</v>
      </c>
      <c r="C84" s="98" t="s">
        <v>79</v>
      </c>
      <c r="D84" s="97">
        <v>1</v>
      </c>
      <c r="E84" s="107">
        <f t="shared" si="6"/>
        <v>9</v>
      </c>
      <c r="F84" s="96">
        <v>1</v>
      </c>
      <c r="G84" s="158">
        <f>E84*F84</f>
        <v>9</v>
      </c>
      <c r="H84" s="159">
        <v>1</v>
      </c>
      <c r="I84" s="158">
        <f t="shared" si="10"/>
        <v>9</v>
      </c>
      <c r="J84" s="160">
        <f>'12 Est Prof Wage Rate'!$G$35</f>
        <v>75</v>
      </c>
      <c r="K84" s="161">
        <f t="shared" ref="K84" si="11">IF((J84*I84)="","",(J84*I84))</f>
        <v>675</v>
      </c>
    </row>
  </sheetData>
  <phoneticPr fontId="13" type="noConversion"/>
  <printOptions horizontalCentered="1"/>
  <pageMargins left="0.25" right="0.25" top="0.25" bottom="0.25" header="0.5" footer="0.5"/>
  <pageSetup scale="80" fitToHeight="20" orientation="landscape" horizontalDpi="4294967292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971948-83FD-4251-A479-2C689DDC1587}">
  <sheetPr>
    <tabColor theme="8" tint="0.59999389629810485"/>
    <pageSetUpPr fitToPage="1"/>
  </sheetPr>
  <dimension ref="A1:K36"/>
  <sheetViews>
    <sheetView zoomScaleNormal="100" workbookViewId="0">
      <pane ySplit="12" topLeftCell="A13" activePane="bottomLeft" state="frozen"/>
      <selection pane="bottomLeft" activeCell="K13" sqref="K13"/>
    </sheetView>
  </sheetViews>
  <sheetFormatPr defaultColWidth="9.42578125" defaultRowHeight="12.75" x14ac:dyDescent="0.2"/>
  <cols>
    <col min="1" max="1" width="12.5703125" style="7" customWidth="1"/>
    <col min="2" max="2" width="45.42578125" style="11" customWidth="1"/>
    <col min="3" max="3" width="11.42578125" style="9" customWidth="1"/>
    <col min="4" max="4" width="12.28515625" style="16" customWidth="1"/>
    <col min="5" max="5" width="12.28515625" style="18" customWidth="1"/>
    <col min="6" max="6" width="11.42578125" style="7" customWidth="1"/>
    <col min="7" max="7" width="12.5703125" style="8" customWidth="1"/>
    <col min="8" max="8" width="16.7109375" style="7" bestFit="1" customWidth="1"/>
    <col min="9" max="9" width="12.42578125" style="22" customWidth="1"/>
    <col min="10" max="10" width="9.42578125" style="27"/>
    <col min="11" max="11" width="11.42578125" style="187" bestFit="1" customWidth="1"/>
    <col min="12" max="16384" width="9.42578125" style="1"/>
  </cols>
  <sheetData>
    <row r="1" spans="1:11" x14ac:dyDescent="0.2">
      <c r="A1" s="2" t="str">
        <f>'12 BH Collection WWLG'!A1</f>
        <v>RURAL UTILITIES SERVICE</v>
      </c>
      <c r="B1" s="3"/>
      <c r="C1" s="3"/>
      <c r="D1" s="14"/>
      <c r="E1" s="3"/>
      <c r="F1" s="3"/>
      <c r="G1" s="5"/>
      <c r="H1" s="3"/>
      <c r="I1" s="21"/>
      <c r="J1" s="40"/>
      <c r="K1" s="3"/>
    </row>
    <row r="2" spans="1:11" x14ac:dyDescent="0.2">
      <c r="A2" s="2" t="str">
        <f>'12 BH Collection WWLG'!A2</f>
        <v>WATER AND WASTE LOAN AND GRANT PROGRAM</v>
      </c>
      <c r="B2" s="3"/>
      <c r="C2" s="2"/>
      <c r="D2" s="15"/>
      <c r="E2" s="3"/>
      <c r="F2" s="3"/>
      <c r="G2" s="5"/>
      <c r="H2" s="3"/>
      <c r="I2" s="21"/>
      <c r="J2" s="40"/>
      <c r="K2" s="2"/>
    </row>
    <row r="3" spans="1:11" x14ac:dyDescent="0.2">
      <c r="A3" s="2" t="str">
        <f>'12 BH Collection Colonias'!A3</f>
        <v>ALLEVIATE HEALTH RISKS FOR COLONIAS</v>
      </c>
      <c r="B3" s="3"/>
      <c r="C3" s="2"/>
      <c r="D3" s="15"/>
      <c r="E3" s="3"/>
      <c r="F3" s="3"/>
      <c r="G3" s="5"/>
      <c r="H3" s="3"/>
      <c r="I3" s="21"/>
      <c r="J3" s="40"/>
      <c r="K3" s="2"/>
    </row>
    <row r="4" spans="1:11" x14ac:dyDescent="0.2">
      <c r="A4" s="2" t="str">
        <f>'12 BH Collection WWLG'!A3</f>
        <v>INFORMATION COLLECTION BURDEN HOURS</v>
      </c>
      <c r="B4" s="3"/>
      <c r="C4" s="2"/>
      <c r="D4" s="15"/>
      <c r="E4" s="3"/>
      <c r="F4" s="3"/>
      <c r="G4" s="5"/>
      <c r="H4" s="3"/>
      <c r="I4" s="21"/>
      <c r="J4" s="40"/>
      <c r="K4" s="6"/>
    </row>
    <row r="5" spans="1:11" x14ac:dyDescent="0.2">
      <c r="A5" s="2" t="str">
        <f>'12 BH Collection WWLG'!A4</f>
        <v>OMB # 0572 - 0121</v>
      </c>
      <c r="B5" s="3"/>
      <c r="C5" s="2"/>
      <c r="D5" s="15"/>
      <c r="E5" s="3"/>
      <c r="F5" s="3"/>
      <c r="G5" s="5"/>
      <c r="H5" s="3"/>
      <c r="I5" s="21"/>
      <c r="J5" s="40"/>
      <c r="K5" s="6"/>
    </row>
    <row r="6" spans="1:11" x14ac:dyDescent="0.2">
      <c r="A6" s="4">
        <f>'12 BH Collection WWLG'!A5</f>
        <v>45614</v>
      </c>
      <c r="B6" s="3"/>
      <c r="C6" s="2"/>
      <c r="D6" s="15"/>
      <c r="E6" s="3"/>
      <c r="F6" s="3"/>
      <c r="G6" s="5"/>
      <c r="H6" s="3"/>
      <c r="I6" s="21"/>
      <c r="J6" s="40"/>
      <c r="K6" s="6"/>
    </row>
    <row r="7" spans="1:11" x14ac:dyDescent="0.2">
      <c r="A7" s="4"/>
      <c r="B7" s="3"/>
      <c r="C7" s="2"/>
      <c r="D7" s="15"/>
      <c r="E7" s="3"/>
      <c r="F7" s="3"/>
      <c r="G7" s="5"/>
      <c r="H7" s="3"/>
      <c r="I7" s="21"/>
      <c r="J7" s="40"/>
      <c r="K7" s="6"/>
    </row>
    <row r="8" spans="1:11" x14ac:dyDescent="0.2">
      <c r="A8" s="26" t="s">
        <v>18</v>
      </c>
      <c r="B8" s="3"/>
      <c r="C8" s="173">
        <f>'12 BH Collection Colonias'!C8</f>
        <v>9</v>
      </c>
      <c r="D8" s="26"/>
      <c r="E8" s="3"/>
      <c r="F8" s="39"/>
      <c r="G8" s="1"/>
      <c r="H8" s="42"/>
      <c r="I8" s="100"/>
      <c r="J8" s="192" t="s">
        <v>19</v>
      </c>
      <c r="K8" s="193">
        <f>'12 BH Collection Colonias'!K8</f>
        <v>9</v>
      </c>
    </row>
    <row r="9" spans="1:11" x14ac:dyDescent="0.2">
      <c r="A9" s="26" t="s">
        <v>50</v>
      </c>
      <c r="B9" s="3"/>
      <c r="C9" s="102">
        <f>I10/G10</f>
        <v>0.79115479115479115</v>
      </c>
      <c r="D9" s="26"/>
      <c r="E9" s="3"/>
      <c r="F9" s="42"/>
      <c r="G9" s="1"/>
      <c r="H9" s="42"/>
      <c r="I9" s="100"/>
      <c r="J9" s="42" t="s">
        <v>51</v>
      </c>
      <c r="K9" s="105">
        <f>G10/C8</f>
        <v>45.222222222222221</v>
      </c>
    </row>
    <row r="10" spans="1:11" x14ac:dyDescent="0.2">
      <c r="A10" s="26" t="s">
        <v>52</v>
      </c>
      <c r="B10" s="3"/>
      <c r="C10" s="2"/>
      <c r="D10" s="15"/>
      <c r="E10" s="3"/>
      <c r="F10" s="42" t="s">
        <v>53</v>
      </c>
      <c r="G10" s="104">
        <f>SUM(G14:G36)</f>
        <v>407</v>
      </c>
      <c r="H10" s="42"/>
      <c r="I10" s="104">
        <f>SUM(I14:I36)</f>
        <v>322</v>
      </c>
      <c r="J10" s="41"/>
      <c r="K10" s="103">
        <f>SUM(K14:K36)</f>
        <v>24150</v>
      </c>
    </row>
    <row r="11" spans="1:11" x14ac:dyDescent="0.2">
      <c r="A11" s="151" t="s">
        <v>54</v>
      </c>
      <c r="B11" s="152" t="s">
        <v>55</v>
      </c>
      <c r="C11" s="152" t="s">
        <v>56</v>
      </c>
      <c r="D11" s="152" t="s">
        <v>57</v>
      </c>
      <c r="E11" s="153" t="s">
        <v>58</v>
      </c>
      <c r="F11" s="154" t="s">
        <v>59</v>
      </c>
      <c r="G11" s="153" t="s">
        <v>60</v>
      </c>
      <c r="H11" s="155" t="s">
        <v>61</v>
      </c>
      <c r="I11" s="156" t="s">
        <v>62</v>
      </c>
      <c r="J11" s="157" t="s">
        <v>63</v>
      </c>
      <c r="K11" s="157" t="s">
        <v>64</v>
      </c>
    </row>
    <row r="12" spans="1:11" ht="51" x14ac:dyDescent="0.2">
      <c r="A12" s="151" t="s">
        <v>65</v>
      </c>
      <c r="B12" s="152" t="s">
        <v>66</v>
      </c>
      <c r="C12" s="152" t="s">
        <v>67</v>
      </c>
      <c r="D12" s="162" t="s">
        <v>68</v>
      </c>
      <c r="E12" s="153" t="s">
        <v>69</v>
      </c>
      <c r="F12" s="152" t="s">
        <v>70</v>
      </c>
      <c r="G12" s="163" t="s">
        <v>71</v>
      </c>
      <c r="H12" s="152" t="s">
        <v>72</v>
      </c>
      <c r="I12" s="164" t="s">
        <v>73</v>
      </c>
      <c r="J12" s="156" t="s">
        <v>74</v>
      </c>
      <c r="K12" s="217" t="s">
        <v>75</v>
      </c>
    </row>
    <row r="13" spans="1:11" x14ac:dyDescent="0.2">
      <c r="A13" s="110" t="s">
        <v>76</v>
      </c>
      <c r="B13" s="111"/>
      <c r="C13" s="112"/>
      <c r="D13" s="113"/>
      <c r="E13" s="114"/>
      <c r="F13" s="114"/>
      <c r="G13" s="115"/>
      <c r="H13" s="116"/>
      <c r="I13" s="117"/>
      <c r="J13" s="118"/>
      <c r="K13" s="119"/>
    </row>
    <row r="14" spans="1:11" ht="25.5" x14ac:dyDescent="0.2">
      <c r="A14" s="98" t="s">
        <v>211</v>
      </c>
      <c r="B14" s="101" t="s">
        <v>264</v>
      </c>
      <c r="C14" s="129" t="s">
        <v>213</v>
      </c>
      <c r="D14" s="97">
        <v>1</v>
      </c>
      <c r="E14" s="158">
        <f>ROUND((D14*$C$8),0)</f>
        <v>9</v>
      </c>
      <c r="F14" s="98">
        <v>2</v>
      </c>
      <c r="G14" s="158">
        <f>E14*F14</f>
        <v>18</v>
      </c>
      <c r="H14" s="159">
        <v>1</v>
      </c>
      <c r="I14" s="158">
        <f>ROUND((G14*H14),0)</f>
        <v>18</v>
      </c>
      <c r="J14" s="160">
        <f>'12 Est Prof Wage Rate'!$G$35</f>
        <v>75</v>
      </c>
      <c r="K14" s="161">
        <f>IF((J14*I14)="","",(J14*I14))</f>
        <v>1350</v>
      </c>
    </row>
    <row r="15" spans="1:11" ht="25.5" x14ac:dyDescent="0.2">
      <c r="A15" s="98" t="s">
        <v>211</v>
      </c>
      <c r="B15" s="101" t="s">
        <v>214</v>
      </c>
      <c r="C15" s="129" t="s">
        <v>215</v>
      </c>
      <c r="D15" s="97">
        <v>1</v>
      </c>
      <c r="E15" s="158">
        <f t="shared" ref="E15:E19" si="0">ROUND((D15*$C$8),0)</f>
        <v>9</v>
      </c>
      <c r="F15" s="98">
        <v>2</v>
      </c>
      <c r="G15" s="158">
        <f t="shared" ref="G15:G18" si="1">E15*F15</f>
        <v>18</v>
      </c>
      <c r="H15" s="159">
        <v>1</v>
      </c>
      <c r="I15" s="158">
        <f t="shared" ref="I15:I36" si="2">ROUND((G15*H15),0)</f>
        <v>18</v>
      </c>
      <c r="J15" s="160">
        <f>'12 Est Prof Wage Rate'!$G$35</f>
        <v>75</v>
      </c>
      <c r="K15" s="161">
        <f t="shared" ref="K15:K18" si="3">IF((J15*I15)="","",(J15*I15))</f>
        <v>1350</v>
      </c>
    </row>
    <row r="16" spans="1:11" ht="25.5" x14ac:dyDescent="0.2">
      <c r="A16" s="98" t="s">
        <v>216</v>
      </c>
      <c r="B16" s="109" t="s">
        <v>217</v>
      </c>
      <c r="C16" s="129" t="s">
        <v>218</v>
      </c>
      <c r="D16" s="97">
        <v>1</v>
      </c>
      <c r="E16" s="158">
        <f t="shared" si="0"/>
        <v>9</v>
      </c>
      <c r="F16" s="98">
        <v>1</v>
      </c>
      <c r="G16" s="158">
        <f t="shared" si="1"/>
        <v>9</v>
      </c>
      <c r="H16" s="159">
        <v>5</v>
      </c>
      <c r="I16" s="158">
        <f t="shared" si="2"/>
        <v>45</v>
      </c>
      <c r="J16" s="160">
        <f>'12 Est Prof Wage Rate'!$G$35</f>
        <v>75</v>
      </c>
      <c r="K16" s="161">
        <f t="shared" si="3"/>
        <v>3375</v>
      </c>
    </row>
    <row r="17" spans="1:11" ht="25.5" x14ac:dyDescent="0.2">
      <c r="A17" s="98" t="s">
        <v>222</v>
      </c>
      <c r="B17" s="101" t="s">
        <v>223</v>
      </c>
      <c r="C17" s="129" t="s">
        <v>224</v>
      </c>
      <c r="D17" s="97">
        <v>1</v>
      </c>
      <c r="E17" s="158">
        <f t="shared" si="0"/>
        <v>9</v>
      </c>
      <c r="F17" s="98">
        <v>1</v>
      </c>
      <c r="G17" s="158">
        <f t="shared" si="1"/>
        <v>9</v>
      </c>
      <c r="H17" s="159">
        <f>10/60</f>
        <v>0.16666666666666666</v>
      </c>
      <c r="I17" s="158">
        <f t="shared" si="2"/>
        <v>2</v>
      </c>
      <c r="J17" s="160">
        <f>'12 Est Prof Wage Rate'!$G$35</f>
        <v>75</v>
      </c>
      <c r="K17" s="161">
        <f t="shared" si="3"/>
        <v>150</v>
      </c>
    </row>
    <row r="18" spans="1:11" ht="25.5" x14ac:dyDescent="0.2">
      <c r="A18" s="98" t="s">
        <v>225</v>
      </c>
      <c r="B18" s="101" t="s">
        <v>226</v>
      </c>
      <c r="C18" s="129" t="s">
        <v>227</v>
      </c>
      <c r="D18" s="97">
        <v>1</v>
      </c>
      <c r="E18" s="158">
        <f t="shared" si="0"/>
        <v>9</v>
      </c>
      <c r="F18" s="98">
        <v>1</v>
      </c>
      <c r="G18" s="158">
        <f t="shared" si="1"/>
        <v>9</v>
      </c>
      <c r="H18" s="159">
        <v>0.25</v>
      </c>
      <c r="I18" s="158">
        <f t="shared" si="2"/>
        <v>2</v>
      </c>
      <c r="J18" s="160">
        <f>'12 Est Prof Wage Rate'!$G$35</f>
        <v>75</v>
      </c>
      <c r="K18" s="161">
        <f t="shared" si="3"/>
        <v>150</v>
      </c>
    </row>
    <row r="19" spans="1:11" ht="25.5" x14ac:dyDescent="0.2">
      <c r="A19" s="98" t="s">
        <v>228</v>
      </c>
      <c r="B19" s="101" t="s">
        <v>229</v>
      </c>
      <c r="C19" s="129" t="s">
        <v>230</v>
      </c>
      <c r="D19" s="97">
        <v>0.1</v>
      </c>
      <c r="E19" s="158">
        <f t="shared" si="0"/>
        <v>1</v>
      </c>
      <c r="F19" s="98">
        <v>1</v>
      </c>
      <c r="G19" s="158">
        <f t="shared" ref="G19" si="4">E19*F19</f>
        <v>1</v>
      </c>
      <c r="H19" s="159">
        <v>1</v>
      </c>
      <c r="I19" s="158">
        <f t="shared" si="2"/>
        <v>1</v>
      </c>
      <c r="J19" s="160">
        <f>'12 Est Prof Wage Rate'!$G$35</f>
        <v>75</v>
      </c>
      <c r="K19" s="161">
        <f t="shared" ref="K19" si="5">IF((J19*I19)="","",(J19*I19))</f>
        <v>75</v>
      </c>
    </row>
    <row r="20" spans="1:11" x14ac:dyDescent="0.2">
      <c r="A20" s="110" t="s">
        <v>231</v>
      </c>
      <c r="B20" s="111"/>
      <c r="C20" s="112"/>
      <c r="D20" s="113"/>
      <c r="E20" s="114"/>
      <c r="F20" s="114"/>
      <c r="G20" s="115"/>
      <c r="H20" s="116"/>
      <c r="I20" s="117"/>
      <c r="J20" s="118"/>
      <c r="K20" s="119"/>
    </row>
    <row r="21" spans="1:11" ht="51" x14ac:dyDescent="0.2">
      <c r="A21" s="98" t="s">
        <v>232</v>
      </c>
      <c r="B21" s="101" t="s">
        <v>233</v>
      </c>
      <c r="C21" s="129" t="s">
        <v>341</v>
      </c>
      <c r="D21" s="97">
        <v>1</v>
      </c>
      <c r="E21" s="158">
        <f>ROUND((D21*$K$8),0)</f>
        <v>9</v>
      </c>
      <c r="F21" s="98">
        <v>1</v>
      </c>
      <c r="G21" s="158">
        <f>E21*F21</f>
        <v>9</v>
      </c>
      <c r="H21" s="159">
        <v>1</v>
      </c>
      <c r="I21" s="158">
        <f t="shared" si="2"/>
        <v>9</v>
      </c>
      <c r="J21" s="160">
        <f>'12 Est Prof Wage Rate'!$G$35</f>
        <v>75</v>
      </c>
      <c r="K21" s="161">
        <f>IF((J21*I21)="","",(J21*I21))</f>
        <v>675</v>
      </c>
    </row>
    <row r="22" spans="1:11" ht="63.75" x14ac:dyDescent="0.2">
      <c r="A22" s="98" t="s">
        <v>234</v>
      </c>
      <c r="B22" s="101" t="s">
        <v>235</v>
      </c>
      <c r="C22" s="129" t="s">
        <v>342</v>
      </c>
      <c r="D22" s="97">
        <v>1</v>
      </c>
      <c r="E22" s="158">
        <f t="shared" ref="E22:E36" si="6">ROUND((D22*$K$8),0)</f>
        <v>9</v>
      </c>
      <c r="F22" s="98">
        <v>1</v>
      </c>
      <c r="G22" s="158">
        <f>E22*F22</f>
        <v>9</v>
      </c>
      <c r="H22" s="159">
        <v>1</v>
      </c>
      <c r="I22" s="158">
        <f t="shared" si="2"/>
        <v>9</v>
      </c>
      <c r="J22" s="160">
        <f>'12 Est Prof Wage Rate'!$G$35</f>
        <v>75</v>
      </c>
      <c r="K22" s="161">
        <f>IF((J22*I22)="","",(J22*I22))</f>
        <v>675</v>
      </c>
    </row>
    <row r="23" spans="1:11" ht="38.25" x14ac:dyDescent="0.2">
      <c r="A23" s="98" t="s">
        <v>236</v>
      </c>
      <c r="B23" s="101" t="s">
        <v>237</v>
      </c>
      <c r="C23" s="129" t="s">
        <v>238</v>
      </c>
      <c r="D23" s="97">
        <v>1</v>
      </c>
      <c r="E23" s="107">
        <f t="shared" si="6"/>
        <v>9</v>
      </c>
      <c r="F23" s="96">
        <v>1</v>
      </c>
      <c r="G23" s="158">
        <f t="shared" ref="G23" si="7">E23*F23</f>
        <v>9</v>
      </c>
      <c r="H23" s="159">
        <v>0.25</v>
      </c>
      <c r="I23" s="158">
        <f t="shared" si="2"/>
        <v>2</v>
      </c>
      <c r="J23" s="160">
        <f>'12 Est Prof Wage Rate'!$G$35</f>
        <v>75</v>
      </c>
      <c r="K23" s="161">
        <f t="shared" ref="K23" si="8">IF((J23*I23)="","",(J23*I23))</f>
        <v>150</v>
      </c>
    </row>
    <row r="24" spans="1:11" ht="51" x14ac:dyDescent="0.2">
      <c r="A24" s="98" t="s">
        <v>239</v>
      </c>
      <c r="B24" s="101" t="s">
        <v>240</v>
      </c>
      <c r="C24" s="129" t="s">
        <v>343</v>
      </c>
      <c r="D24" s="97">
        <v>1</v>
      </c>
      <c r="E24" s="158">
        <f t="shared" si="6"/>
        <v>9</v>
      </c>
      <c r="F24" s="98">
        <v>1</v>
      </c>
      <c r="G24" s="158">
        <f>E24*F24</f>
        <v>9</v>
      </c>
      <c r="H24" s="159">
        <v>8</v>
      </c>
      <c r="I24" s="158">
        <f t="shared" si="2"/>
        <v>72</v>
      </c>
      <c r="J24" s="160">
        <f>'12 Est Prof Wage Rate'!$G$35</f>
        <v>75</v>
      </c>
      <c r="K24" s="161">
        <f>IF((J24*I24)="","",(J24*I24))</f>
        <v>5400</v>
      </c>
    </row>
    <row r="25" spans="1:11" ht="25.5" x14ac:dyDescent="0.2">
      <c r="A25" s="98" t="s">
        <v>241</v>
      </c>
      <c r="B25" s="101" t="s">
        <v>242</v>
      </c>
      <c r="C25" s="129" t="s">
        <v>243</v>
      </c>
      <c r="D25" s="97">
        <v>1</v>
      </c>
      <c r="E25" s="158">
        <f t="shared" si="6"/>
        <v>9</v>
      </c>
      <c r="F25" s="98">
        <v>1</v>
      </c>
      <c r="G25" s="158">
        <f>E25*F25</f>
        <v>9</v>
      </c>
      <c r="H25" s="159">
        <v>1</v>
      </c>
      <c r="I25" s="158">
        <f t="shared" si="2"/>
        <v>9</v>
      </c>
      <c r="J25" s="160">
        <f>'12 Est Prof Wage Rate'!$G$35</f>
        <v>75</v>
      </c>
      <c r="K25" s="161">
        <f>IF((J25*I25)="","",(J25*I25))</f>
        <v>675</v>
      </c>
    </row>
    <row r="26" spans="1:11" ht="38.25" x14ac:dyDescent="0.2">
      <c r="A26" s="98" t="s">
        <v>244</v>
      </c>
      <c r="B26" s="101" t="s">
        <v>245</v>
      </c>
      <c r="C26" s="129" t="s">
        <v>246</v>
      </c>
      <c r="D26" s="97">
        <v>1</v>
      </c>
      <c r="E26" s="158">
        <f t="shared" si="6"/>
        <v>9</v>
      </c>
      <c r="F26" s="98">
        <v>1</v>
      </c>
      <c r="G26" s="158">
        <f t="shared" ref="G26:G29" si="9">E26*F26</f>
        <v>9</v>
      </c>
      <c r="H26" s="159">
        <v>1.5</v>
      </c>
      <c r="I26" s="158">
        <f t="shared" si="2"/>
        <v>14</v>
      </c>
      <c r="J26" s="160">
        <f>'12 Est Prof Wage Rate'!$G$35</f>
        <v>75</v>
      </c>
      <c r="K26" s="161">
        <f t="shared" ref="K26:K29" si="10">IF((J26*I26)="","",(J26*I26))</f>
        <v>1050</v>
      </c>
    </row>
    <row r="27" spans="1:11" ht="38.25" x14ac:dyDescent="0.2">
      <c r="A27" s="98" t="s">
        <v>244</v>
      </c>
      <c r="B27" s="101" t="s">
        <v>247</v>
      </c>
      <c r="C27" s="129" t="s">
        <v>344</v>
      </c>
      <c r="D27" s="97">
        <v>1</v>
      </c>
      <c r="E27" s="158">
        <f t="shared" si="6"/>
        <v>9</v>
      </c>
      <c r="F27" s="98">
        <v>1</v>
      </c>
      <c r="G27" s="158">
        <f t="shared" si="9"/>
        <v>9</v>
      </c>
      <c r="H27" s="159">
        <f>20/60</f>
        <v>0.33333333333333331</v>
      </c>
      <c r="I27" s="158">
        <f t="shared" si="2"/>
        <v>3</v>
      </c>
      <c r="J27" s="160">
        <f>'12 Est Prof Wage Rate'!$G$35</f>
        <v>75</v>
      </c>
      <c r="K27" s="161">
        <f t="shared" si="10"/>
        <v>225</v>
      </c>
    </row>
    <row r="28" spans="1:11" ht="51" x14ac:dyDescent="0.2">
      <c r="A28" s="98" t="s">
        <v>248</v>
      </c>
      <c r="B28" s="101" t="s">
        <v>249</v>
      </c>
      <c r="C28" s="129" t="s">
        <v>345</v>
      </c>
      <c r="D28" s="97">
        <v>1</v>
      </c>
      <c r="E28" s="158">
        <f t="shared" si="6"/>
        <v>9</v>
      </c>
      <c r="F28" s="98">
        <v>1</v>
      </c>
      <c r="G28" s="158">
        <f t="shared" si="9"/>
        <v>9</v>
      </c>
      <c r="H28" s="159">
        <v>2.5</v>
      </c>
      <c r="I28" s="158">
        <f t="shared" si="2"/>
        <v>23</v>
      </c>
      <c r="J28" s="160">
        <f>'12 Est Prof Wage Rate'!$G$35</f>
        <v>75</v>
      </c>
      <c r="K28" s="161">
        <f t="shared" si="10"/>
        <v>1725</v>
      </c>
    </row>
    <row r="29" spans="1:11" ht="25.5" x14ac:dyDescent="0.2">
      <c r="A29" s="98" t="s">
        <v>250</v>
      </c>
      <c r="B29" s="101" t="s">
        <v>251</v>
      </c>
      <c r="C29" s="129" t="s">
        <v>252</v>
      </c>
      <c r="D29" s="97">
        <v>0.1</v>
      </c>
      <c r="E29" s="158">
        <f t="shared" si="6"/>
        <v>1</v>
      </c>
      <c r="F29" s="98">
        <v>1</v>
      </c>
      <c r="G29" s="158">
        <f t="shared" si="9"/>
        <v>1</v>
      </c>
      <c r="H29" s="159">
        <v>1</v>
      </c>
      <c r="I29" s="158">
        <f t="shared" si="2"/>
        <v>1</v>
      </c>
      <c r="J29" s="160">
        <f>'12 Est Prof Wage Rate'!$G$35</f>
        <v>75</v>
      </c>
      <c r="K29" s="161">
        <f t="shared" si="10"/>
        <v>75</v>
      </c>
    </row>
    <row r="30" spans="1:11" x14ac:dyDescent="0.2">
      <c r="A30" s="110" t="s">
        <v>178</v>
      </c>
      <c r="B30" s="111"/>
      <c r="C30" s="112"/>
      <c r="D30" s="113"/>
      <c r="E30" s="114"/>
      <c r="F30" s="114"/>
      <c r="G30" s="115"/>
      <c r="H30" s="116"/>
      <c r="I30" s="117"/>
      <c r="J30" s="118"/>
      <c r="K30" s="119"/>
    </row>
    <row r="31" spans="1:11" ht="25.5" x14ac:dyDescent="0.2">
      <c r="A31" s="98" t="s">
        <v>180</v>
      </c>
      <c r="B31" s="101" t="s">
        <v>253</v>
      </c>
      <c r="C31" s="129" t="s">
        <v>254</v>
      </c>
      <c r="D31" s="97">
        <v>1</v>
      </c>
      <c r="E31" s="158">
        <f t="shared" si="6"/>
        <v>9</v>
      </c>
      <c r="F31" s="98">
        <v>1</v>
      </c>
      <c r="G31" s="158">
        <f t="shared" ref="G31:G36" si="11">E31*F31</f>
        <v>9</v>
      </c>
      <c r="H31" s="159">
        <f>10/60</f>
        <v>0.16666666666666666</v>
      </c>
      <c r="I31" s="158">
        <f t="shared" si="2"/>
        <v>2</v>
      </c>
      <c r="J31" s="160">
        <f>'12 Est Prof Wage Rate'!$G$35</f>
        <v>75</v>
      </c>
      <c r="K31" s="161">
        <f t="shared" ref="K31:K36" si="12">IF((J31*I31)="","",(J31*I31))</f>
        <v>150</v>
      </c>
    </row>
    <row r="32" spans="1:11" ht="25.5" x14ac:dyDescent="0.2">
      <c r="A32" s="98">
        <v>1780.75</v>
      </c>
      <c r="B32" s="101" t="s">
        <v>349</v>
      </c>
      <c r="C32" s="129" t="s">
        <v>255</v>
      </c>
      <c r="D32" s="97">
        <v>1</v>
      </c>
      <c r="E32" s="158">
        <f t="shared" si="6"/>
        <v>9</v>
      </c>
      <c r="F32" s="98">
        <v>1</v>
      </c>
      <c r="G32" s="158">
        <f t="shared" si="11"/>
        <v>9</v>
      </c>
      <c r="H32" s="159">
        <v>0.25</v>
      </c>
      <c r="I32" s="158">
        <f t="shared" si="2"/>
        <v>2</v>
      </c>
      <c r="J32" s="160">
        <f>'12 Est Prof Wage Rate'!$G$35</f>
        <v>75</v>
      </c>
      <c r="K32" s="161">
        <f t="shared" si="12"/>
        <v>150</v>
      </c>
    </row>
    <row r="33" spans="1:11" ht="25.5" x14ac:dyDescent="0.2">
      <c r="A33" s="98">
        <v>1780.75</v>
      </c>
      <c r="B33" s="101" t="s">
        <v>256</v>
      </c>
      <c r="C33" s="129" t="s">
        <v>346</v>
      </c>
      <c r="D33" s="97">
        <v>1</v>
      </c>
      <c r="E33" s="158">
        <f t="shared" si="6"/>
        <v>9</v>
      </c>
      <c r="F33" s="98">
        <v>1</v>
      </c>
      <c r="G33" s="158">
        <f t="shared" si="11"/>
        <v>9</v>
      </c>
      <c r="H33" s="159">
        <v>0.25</v>
      </c>
      <c r="I33" s="158">
        <f t="shared" si="2"/>
        <v>2</v>
      </c>
      <c r="J33" s="160">
        <f>'12 Est Prof Wage Rate'!$G$35</f>
        <v>75</v>
      </c>
      <c r="K33" s="161">
        <f t="shared" si="12"/>
        <v>150</v>
      </c>
    </row>
    <row r="34" spans="1:11" ht="38.25" x14ac:dyDescent="0.2">
      <c r="A34" s="98" t="s">
        <v>257</v>
      </c>
      <c r="B34" s="101" t="s">
        <v>258</v>
      </c>
      <c r="C34" s="129" t="s">
        <v>347</v>
      </c>
      <c r="D34" s="97">
        <v>1</v>
      </c>
      <c r="E34" s="158">
        <f t="shared" si="6"/>
        <v>9</v>
      </c>
      <c r="F34" s="98">
        <v>12</v>
      </c>
      <c r="G34" s="158">
        <f t="shared" si="11"/>
        <v>108</v>
      </c>
      <c r="H34" s="159">
        <v>0.5</v>
      </c>
      <c r="I34" s="158">
        <f t="shared" si="2"/>
        <v>54</v>
      </c>
      <c r="J34" s="160">
        <f>'12 Est Prof Wage Rate'!$G$35</f>
        <v>75</v>
      </c>
      <c r="K34" s="161">
        <f t="shared" si="12"/>
        <v>4050</v>
      </c>
    </row>
    <row r="35" spans="1:11" ht="38.25" x14ac:dyDescent="0.2">
      <c r="A35" s="98" t="s">
        <v>259</v>
      </c>
      <c r="B35" s="101" t="s">
        <v>260</v>
      </c>
      <c r="C35" s="129" t="s">
        <v>348</v>
      </c>
      <c r="D35" s="97">
        <v>1</v>
      </c>
      <c r="E35" s="158">
        <f t="shared" si="6"/>
        <v>9</v>
      </c>
      <c r="F35" s="98">
        <v>12</v>
      </c>
      <c r="G35" s="158">
        <f t="shared" si="11"/>
        <v>108</v>
      </c>
      <c r="H35" s="159">
        <v>0.25</v>
      </c>
      <c r="I35" s="158">
        <f t="shared" si="2"/>
        <v>27</v>
      </c>
      <c r="J35" s="160">
        <f>'12 Est Prof Wage Rate'!$G$35</f>
        <v>75</v>
      </c>
      <c r="K35" s="161">
        <f t="shared" si="12"/>
        <v>2025</v>
      </c>
    </row>
    <row r="36" spans="1:11" ht="25.5" x14ac:dyDescent="0.2">
      <c r="A36" s="98" t="s">
        <v>261</v>
      </c>
      <c r="B36" s="101" t="s">
        <v>262</v>
      </c>
      <c r="C36" s="129" t="s">
        <v>263</v>
      </c>
      <c r="D36" s="97">
        <v>0.95</v>
      </c>
      <c r="E36" s="158">
        <f t="shared" si="6"/>
        <v>9</v>
      </c>
      <c r="F36" s="98">
        <v>3</v>
      </c>
      <c r="G36" s="158">
        <f t="shared" si="11"/>
        <v>27</v>
      </c>
      <c r="H36" s="159">
        <v>0.25</v>
      </c>
      <c r="I36" s="158">
        <f t="shared" si="2"/>
        <v>7</v>
      </c>
      <c r="J36" s="160">
        <f>'12 Est Prof Wage Rate'!$G$35</f>
        <v>75</v>
      </c>
      <c r="K36" s="161">
        <f t="shared" si="12"/>
        <v>525</v>
      </c>
    </row>
  </sheetData>
  <printOptions horizontalCentered="1"/>
  <pageMargins left="0.25" right="0.25" top="0.25" bottom="0.25" header="0.5" footer="0.5"/>
  <pageSetup scale="62" fitToHeight="10" orientation="landscape" horizontalDpi="4294967292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5679F1-67B3-47E6-99E5-66BA09F2683C}">
  <sheetPr>
    <tabColor theme="8" tint="0.79998168889431442"/>
    <pageSetUpPr fitToPage="1"/>
  </sheetPr>
  <dimension ref="A1:K83"/>
  <sheetViews>
    <sheetView zoomScaleNormal="100" workbookViewId="0">
      <pane ySplit="12" topLeftCell="A13" activePane="bottomLeft" state="frozen"/>
      <selection pane="bottomLeft" activeCell="L13" sqref="L13"/>
    </sheetView>
  </sheetViews>
  <sheetFormatPr defaultColWidth="9.42578125" defaultRowHeight="12.75" x14ac:dyDescent="0.2"/>
  <cols>
    <col min="1" max="1" width="12.5703125" style="10" customWidth="1"/>
    <col min="2" max="2" width="45.42578125" style="12" customWidth="1"/>
    <col min="3" max="3" width="11.42578125" style="20" customWidth="1"/>
    <col min="4" max="4" width="12.28515625" style="17" customWidth="1"/>
    <col min="5" max="5" width="12.28515625" style="108" customWidth="1"/>
    <col min="6" max="6" width="11.42578125" style="10" customWidth="1"/>
    <col min="7" max="7" width="12.5703125" style="19" customWidth="1"/>
    <col min="8" max="8" width="16.7109375" style="10" bestFit="1" customWidth="1"/>
    <col min="9" max="9" width="12.42578125" style="23" customWidth="1"/>
    <col min="10" max="10" width="9.42578125" style="24"/>
    <col min="11" max="11" width="11.42578125" style="45" bestFit="1" customWidth="1"/>
    <col min="12" max="16384" width="9.42578125" style="1"/>
  </cols>
  <sheetData>
    <row r="1" spans="1:11" x14ac:dyDescent="0.2">
      <c r="A1" s="2" t="str">
        <f>'12 BH Collection WWLG'!A1</f>
        <v>RURAL UTILITIES SERVICE</v>
      </c>
      <c r="B1" s="3"/>
      <c r="C1" s="3"/>
      <c r="D1" s="14"/>
      <c r="E1" s="3"/>
      <c r="F1" s="3"/>
      <c r="G1" s="5"/>
      <c r="H1" s="3"/>
      <c r="I1" s="21"/>
      <c r="J1" s="40"/>
      <c r="K1" s="43"/>
    </row>
    <row r="2" spans="1:11" x14ac:dyDescent="0.2">
      <c r="A2" s="2" t="str">
        <f>'12 BH Collection WWLG'!A2</f>
        <v>WATER AND WASTE LOAN AND GRANT PROGRAM</v>
      </c>
      <c r="B2" s="3"/>
      <c r="C2" s="2"/>
      <c r="D2" s="15"/>
      <c r="E2" s="3"/>
      <c r="F2" s="3"/>
      <c r="G2" s="5"/>
      <c r="H2" s="3"/>
      <c r="I2" s="21"/>
      <c r="J2" s="40"/>
      <c r="K2" s="44"/>
    </row>
    <row r="3" spans="1:11" x14ac:dyDescent="0.2">
      <c r="A3" s="2" t="s">
        <v>270</v>
      </c>
      <c r="B3" s="3"/>
      <c r="C3" s="2"/>
      <c r="D3" s="15"/>
      <c r="E3" s="3"/>
      <c r="F3" s="3"/>
      <c r="G3" s="5"/>
      <c r="H3" s="3"/>
      <c r="I3" s="21"/>
      <c r="J3" s="40"/>
      <c r="K3" s="44"/>
    </row>
    <row r="4" spans="1:11" x14ac:dyDescent="0.2">
      <c r="A4" s="2" t="str">
        <f>'12 BH Collection WWLG'!A3</f>
        <v>INFORMATION COLLECTION BURDEN HOURS</v>
      </c>
      <c r="B4" s="3"/>
      <c r="C4" s="2"/>
      <c r="D4" s="15"/>
      <c r="E4" s="3"/>
      <c r="F4" s="3"/>
      <c r="G4" s="5"/>
      <c r="H4" s="3"/>
      <c r="I4" s="21"/>
      <c r="J4" s="40"/>
      <c r="K4" s="43"/>
    </row>
    <row r="5" spans="1:11" x14ac:dyDescent="0.2">
      <c r="A5" s="2" t="str">
        <f>'12 BH Collection WWLG'!A4</f>
        <v>OMB # 0572 - 0121</v>
      </c>
      <c r="B5" s="3"/>
      <c r="C5" s="2"/>
      <c r="D5" s="15"/>
      <c r="E5" s="3"/>
      <c r="F5" s="3"/>
      <c r="G5" s="5"/>
      <c r="H5" s="3"/>
      <c r="I5" s="21"/>
      <c r="J5" s="40"/>
      <c r="K5" s="43"/>
    </row>
    <row r="6" spans="1:11" x14ac:dyDescent="0.2">
      <c r="A6" s="4">
        <f>'12 BH Collection WWLG'!A5</f>
        <v>45614</v>
      </c>
      <c r="B6" s="3"/>
      <c r="C6" s="2"/>
      <c r="D6" s="15"/>
      <c r="E6" s="3"/>
      <c r="F6" s="3"/>
      <c r="G6" s="5"/>
      <c r="H6" s="3"/>
      <c r="I6" s="21"/>
      <c r="J6" s="40"/>
      <c r="K6" s="43"/>
    </row>
    <row r="7" spans="1:11" x14ac:dyDescent="0.2">
      <c r="A7" s="4"/>
      <c r="B7" s="3"/>
      <c r="C7" s="2"/>
      <c r="D7" s="15"/>
      <c r="E7" s="3"/>
      <c r="F7" s="3"/>
      <c r="G7" s="5"/>
      <c r="H7" s="3"/>
      <c r="I7" s="21"/>
      <c r="J7" s="40"/>
      <c r="K7" s="43"/>
    </row>
    <row r="8" spans="1:11" x14ac:dyDescent="0.2">
      <c r="A8" s="26" t="s">
        <v>18</v>
      </c>
      <c r="B8" s="3"/>
      <c r="C8" s="148">
        <v>11</v>
      </c>
      <c r="D8" s="26"/>
      <c r="E8" s="3"/>
      <c r="F8" s="39"/>
      <c r="G8" s="1"/>
      <c r="H8" s="42"/>
      <c r="I8" s="100"/>
      <c r="J8" s="192" t="s">
        <v>19</v>
      </c>
      <c r="K8" s="191">
        <v>11</v>
      </c>
    </row>
    <row r="9" spans="1:11" x14ac:dyDescent="0.2">
      <c r="A9" s="26" t="s">
        <v>50</v>
      </c>
      <c r="B9" s="3"/>
      <c r="C9" s="102">
        <f>I10/G10</f>
        <v>3.2282157676348548</v>
      </c>
      <c r="D9" s="26"/>
      <c r="E9" s="3"/>
      <c r="F9" s="42"/>
      <c r="G9" s="1"/>
      <c r="H9" s="42"/>
      <c r="I9" s="100"/>
      <c r="J9" s="42" t="s">
        <v>51</v>
      </c>
      <c r="K9" s="105">
        <f>G10/C8</f>
        <v>65.727272727272734</v>
      </c>
    </row>
    <row r="10" spans="1:11" x14ac:dyDescent="0.2">
      <c r="A10" s="26" t="s">
        <v>52</v>
      </c>
      <c r="B10" s="3"/>
      <c r="C10" s="2"/>
      <c r="D10" s="15"/>
      <c r="E10" s="3"/>
      <c r="F10" s="42" t="s">
        <v>53</v>
      </c>
      <c r="G10" s="104">
        <f>SUM(G14:G83)</f>
        <v>723</v>
      </c>
      <c r="H10" s="42"/>
      <c r="I10" s="104">
        <f>SUM(I14:I83)</f>
        <v>2334</v>
      </c>
      <c r="J10" s="41"/>
      <c r="K10" s="103">
        <f>SUM(K14:K83)</f>
        <v>175050</v>
      </c>
    </row>
    <row r="11" spans="1:11" x14ac:dyDescent="0.2">
      <c r="A11" s="151" t="s">
        <v>54</v>
      </c>
      <c r="B11" s="152" t="s">
        <v>55</v>
      </c>
      <c r="C11" s="152" t="s">
        <v>56</v>
      </c>
      <c r="D11" s="152" t="s">
        <v>57</v>
      </c>
      <c r="E11" s="153" t="s">
        <v>58</v>
      </c>
      <c r="F11" s="154" t="s">
        <v>59</v>
      </c>
      <c r="G11" s="153" t="s">
        <v>60</v>
      </c>
      <c r="H11" s="155" t="s">
        <v>61</v>
      </c>
      <c r="I11" s="156" t="s">
        <v>62</v>
      </c>
      <c r="J11" s="157" t="s">
        <v>63</v>
      </c>
      <c r="K11" s="157" t="s">
        <v>64</v>
      </c>
    </row>
    <row r="12" spans="1:11" ht="51" x14ac:dyDescent="0.2">
      <c r="A12" s="151" t="s">
        <v>65</v>
      </c>
      <c r="B12" s="152" t="s">
        <v>66</v>
      </c>
      <c r="C12" s="152" t="s">
        <v>67</v>
      </c>
      <c r="D12" s="162" t="s">
        <v>68</v>
      </c>
      <c r="E12" s="153" t="s">
        <v>69</v>
      </c>
      <c r="F12" s="152" t="s">
        <v>70</v>
      </c>
      <c r="G12" s="163" t="s">
        <v>71</v>
      </c>
      <c r="H12" s="152" t="s">
        <v>72</v>
      </c>
      <c r="I12" s="164" t="s">
        <v>73</v>
      </c>
      <c r="J12" s="156" t="s">
        <v>74</v>
      </c>
      <c r="K12" s="157" t="s">
        <v>75</v>
      </c>
    </row>
    <row r="13" spans="1:11" x14ac:dyDescent="0.2">
      <c r="A13" s="110" t="s">
        <v>76</v>
      </c>
      <c r="B13" s="111"/>
      <c r="C13" s="112"/>
      <c r="D13" s="113"/>
      <c r="E13" s="114"/>
      <c r="F13" s="114"/>
      <c r="G13" s="115"/>
      <c r="H13" s="116"/>
      <c r="I13" s="117"/>
      <c r="J13" s="118"/>
      <c r="K13" s="119"/>
    </row>
    <row r="14" spans="1:11" x14ac:dyDescent="0.2">
      <c r="A14" s="98" t="s">
        <v>77</v>
      </c>
      <c r="B14" s="109" t="s">
        <v>78</v>
      </c>
      <c r="C14" s="98" t="s">
        <v>79</v>
      </c>
      <c r="D14" s="97">
        <v>0.1</v>
      </c>
      <c r="E14" s="107">
        <f>ROUND(($C$8*D14),0)</f>
        <v>1</v>
      </c>
      <c r="F14" s="96">
        <v>1</v>
      </c>
      <c r="G14" s="218">
        <f>E14*F14</f>
        <v>1</v>
      </c>
      <c r="H14" s="159">
        <v>8</v>
      </c>
      <c r="I14" s="158">
        <f>ROUND((G14*H14),0)</f>
        <v>8</v>
      </c>
      <c r="J14" s="160">
        <f>'12 Est Prof Wage Rate'!$G$35</f>
        <v>75</v>
      </c>
      <c r="K14" s="161">
        <f t="shared" ref="K14:K46" si="0">IF((J14*I14)="","",(J14*I14))</f>
        <v>600</v>
      </c>
    </row>
    <row r="15" spans="1:11" x14ac:dyDescent="0.2">
      <c r="A15" s="98" t="s">
        <v>80</v>
      </c>
      <c r="B15" s="109" t="s">
        <v>81</v>
      </c>
      <c r="C15" s="98" t="s">
        <v>79</v>
      </c>
      <c r="D15" s="97">
        <v>1</v>
      </c>
      <c r="E15" s="107">
        <f t="shared" ref="E15:E46" si="1">ROUND(($C$8*D15),0)</f>
        <v>11</v>
      </c>
      <c r="F15" s="96">
        <v>1</v>
      </c>
      <c r="G15" s="158">
        <f t="shared" ref="G15:G60" si="2">E15*F15</f>
        <v>11</v>
      </c>
      <c r="H15" s="159">
        <v>0.25</v>
      </c>
      <c r="I15" s="158">
        <f t="shared" ref="I15:I78" si="3">ROUND((G15*H15),0)</f>
        <v>3</v>
      </c>
      <c r="J15" s="160">
        <f>'12 Est Prof Wage Rate'!$G$35</f>
        <v>75</v>
      </c>
      <c r="K15" s="161">
        <f t="shared" si="0"/>
        <v>225</v>
      </c>
    </row>
    <row r="16" spans="1:11" ht="25.5" x14ac:dyDescent="0.2">
      <c r="A16" s="98" t="s">
        <v>82</v>
      </c>
      <c r="B16" s="109" t="s">
        <v>83</v>
      </c>
      <c r="C16" s="98" t="s">
        <v>271</v>
      </c>
      <c r="D16" s="97">
        <v>1</v>
      </c>
      <c r="E16" s="107">
        <f t="shared" si="1"/>
        <v>11</v>
      </c>
      <c r="F16" s="96">
        <v>1</v>
      </c>
      <c r="G16" s="158">
        <f t="shared" si="2"/>
        <v>11</v>
      </c>
      <c r="H16" s="159">
        <v>1</v>
      </c>
      <c r="I16" s="158">
        <f t="shared" si="3"/>
        <v>11</v>
      </c>
      <c r="J16" s="160">
        <f>'12 Est Prof Wage Rate'!$G$35</f>
        <v>75</v>
      </c>
      <c r="K16" s="161">
        <f t="shared" si="0"/>
        <v>825</v>
      </c>
    </row>
    <row r="17" spans="1:11" ht="25.5" x14ac:dyDescent="0.2">
      <c r="A17" s="129" t="s">
        <v>84</v>
      </c>
      <c r="B17" s="101" t="s">
        <v>85</v>
      </c>
      <c r="C17" s="129" t="s">
        <v>79</v>
      </c>
      <c r="D17" s="97">
        <v>1</v>
      </c>
      <c r="E17" s="107">
        <f t="shared" si="1"/>
        <v>11</v>
      </c>
      <c r="F17" s="96">
        <v>1</v>
      </c>
      <c r="G17" s="158">
        <f t="shared" si="2"/>
        <v>11</v>
      </c>
      <c r="H17" s="159">
        <v>1</v>
      </c>
      <c r="I17" s="158">
        <f t="shared" si="3"/>
        <v>11</v>
      </c>
      <c r="J17" s="160">
        <f>'12 Est Prof Wage Rate'!$G$35</f>
        <v>75</v>
      </c>
      <c r="K17" s="161">
        <f t="shared" si="0"/>
        <v>825</v>
      </c>
    </row>
    <row r="18" spans="1:11" x14ac:dyDescent="0.2">
      <c r="A18" s="129" t="s">
        <v>86</v>
      </c>
      <c r="B18" s="101" t="s">
        <v>87</v>
      </c>
      <c r="C18" s="129" t="s">
        <v>79</v>
      </c>
      <c r="D18" s="97">
        <v>1</v>
      </c>
      <c r="E18" s="107">
        <f t="shared" si="1"/>
        <v>11</v>
      </c>
      <c r="F18" s="96">
        <v>1</v>
      </c>
      <c r="G18" s="158">
        <f t="shared" si="2"/>
        <v>11</v>
      </c>
      <c r="H18" s="159">
        <v>0.25</v>
      </c>
      <c r="I18" s="158">
        <f t="shared" si="3"/>
        <v>3</v>
      </c>
      <c r="J18" s="160">
        <f>'12 Est Prof Wage Rate'!$G$35</f>
        <v>75</v>
      </c>
      <c r="K18" s="161">
        <f t="shared" si="0"/>
        <v>225</v>
      </c>
    </row>
    <row r="19" spans="1:11" ht="51" x14ac:dyDescent="0.2">
      <c r="A19" s="129" t="s">
        <v>88</v>
      </c>
      <c r="B19" s="109" t="s">
        <v>89</v>
      </c>
      <c r="C19" s="129" t="s">
        <v>90</v>
      </c>
      <c r="D19" s="97">
        <v>0.1</v>
      </c>
      <c r="E19" s="107">
        <f t="shared" si="1"/>
        <v>1</v>
      </c>
      <c r="F19" s="96">
        <v>1</v>
      </c>
      <c r="G19" s="158">
        <f t="shared" si="2"/>
        <v>1</v>
      </c>
      <c r="H19" s="159">
        <v>1</v>
      </c>
      <c r="I19" s="158">
        <f t="shared" si="3"/>
        <v>1</v>
      </c>
      <c r="J19" s="160">
        <f>'12 Est Prof Wage Rate'!$G$35</f>
        <v>75</v>
      </c>
      <c r="K19" s="161">
        <f t="shared" si="0"/>
        <v>75</v>
      </c>
    </row>
    <row r="20" spans="1:11" x14ac:dyDescent="0.2">
      <c r="A20" s="98" t="s">
        <v>91</v>
      </c>
      <c r="B20" s="101" t="s">
        <v>92</v>
      </c>
      <c r="C20" s="98" t="s">
        <v>79</v>
      </c>
      <c r="D20" s="97">
        <v>0.15</v>
      </c>
      <c r="E20" s="107">
        <f t="shared" si="1"/>
        <v>2</v>
      </c>
      <c r="F20" s="96">
        <v>1</v>
      </c>
      <c r="G20" s="158">
        <f t="shared" si="2"/>
        <v>2</v>
      </c>
      <c r="H20" s="159">
        <v>1</v>
      </c>
      <c r="I20" s="158">
        <f t="shared" si="3"/>
        <v>2</v>
      </c>
      <c r="J20" s="160">
        <f>'12 Est Prof Wage Rate'!$G$35</f>
        <v>75</v>
      </c>
      <c r="K20" s="161">
        <f t="shared" si="0"/>
        <v>150</v>
      </c>
    </row>
    <row r="21" spans="1:11" x14ac:dyDescent="0.2">
      <c r="A21" s="98">
        <v>1780.19</v>
      </c>
      <c r="B21" s="101" t="s">
        <v>97</v>
      </c>
      <c r="C21" s="98" t="s">
        <v>79</v>
      </c>
      <c r="D21" s="97">
        <v>1</v>
      </c>
      <c r="E21" s="107">
        <f t="shared" si="1"/>
        <v>11</v>
      </c>
      <c r="F21" s="96">
        <v>1</v>
      </c>
      <c r="G21" s="158">
        <f t="shared" si="2"/>
        <v>11</v>
      </c>
      <c r="H21" s="159">
        <v>2</v>
      </c>
      <c r="I21" s="158">
        <f t="shared" si="3"/>
        <v>22</v>
      </c>
      <c r="J21" s="160">
        <f>'12 Est Prof Wage Rate'!$G$35</f>
        <v>75</v>
      </c>
      <c r="K21" s="161">
        <f t="shared" si="0"/>
        <v>1650</v>
      </c>
    </row>
    <row r="22" spans="1:11" x14ac:dyDescent="0.2">
      <c r="A22" s="98" t="s">
        <v>100</v>
      </c>
      <c r="B22" s="101" t="s">
        <v>101</v>
      </c>
      <c r="C22" s="98" t="s">
        <v>79</v>
      </c>
      <c r="D22" s="97">
        <v>0.15</v>
      </c>
      <c r="E22" s="107">
        <f t="shared" si="1"/>
        <v>2</v>
      </c>
      <c r="F22" s="96">
        <v>1</v>
      </c>
      <c r="G22" s="158">
        <f t="shared" si="2"/>
        <v>2</v>
      </c>
      <c r="H22" s="159">
        <v>1</v>
      </c>
      <c r="I22" s="158">
        <f t="shared" si="3"/>
        <v>2</v>
      </c>
      <c r="J22" s="160">
        <f>'12 Est Prof Wage Rate'!$G$35</f>
        <v>75</v>
      </c>
      <c r="K22" s="161">
        <f t="shared" si="0"/>
        <v>150</v>
      </c>
    </row>
    <row r="23" spans="1:11" x14ac:dyDescent="0.2">
      <c r="A23" s="98" t="s">
        <v>102</v>
      </c>
      <c r="B23" s="101" t="s">
        <v>103</v>
      </c>
      <c r="C23" s="98" t="s">
        <v>79</v>
      </c>
      <c r="D23" s="97">
        <v>1</v>
      </c>
      <c r="E23" s="107">
        <f t="shared" si="1"/>
        <v>11</v>
      </c>
      <c r="F23" s="96">
        <v>1</v>
      </c>
      <c r="G23" s="158">
        <f t="shared" si="2"/>
        <v>11</v>
      </c>
      <c r="H23" s="159">
        <v>40</v>
      </c>
      <c r="I23" s="158">
        <f t="shared" si="3"/>
        <v>440</v>
      </c>
      <c r="J23" s="160">
        <f>'12 Est Prof Wage Rate'!$G$35</f>
        <v>75</v>
      </c>
      <c r="K23" s="161">
        <f t="shared" si="0"/>
        <v>33000</v>
      </c>
    </row>
    <row r="24" spans="1:11" x14ac:dyDescent="0.2">
      <c r="A24" s="98" t="s">
        <v>104</v>
      </c>
      <c r="B24" s="101" t="s">
        <v>105</v>
      </c>
      <c r="C24" s="98" t="s">
        <v>79</v>
      </c>
      <c r="D24" s="97">
        <v>1</v>
      </c>
      <c r="E24" s="107">
        <f t="shared" si="1"/>
        <v>11</v>
      </c>
      <c r="F24" s="96">
        <v>1</v>
      </c>
      <c r="G24" s="158">
        <f t="shared" si="2"/>
        <v>11</v>
      </c>
      <c r="H24" s="159">
        <v>4</v>
      </c>
      <c r="I24" s="158">
        <f t="shared" si="3"/>
        <v>44</v>
      </c>
      <c r="J24" s="160">
        <f>'12 Est Prof Wage Rate'!$G$35</f>
        <v>75</v>
      </c>
      <c r="K24" s="161">
        <f t="shared" si="0"/>
        <v>3300</v>
      </c>
    </row>
    <row r="25" spans="1:11" ht="25.5" x14ac:dyDescent="0.2">
      <c r="A25" s="98" t="s">
        <v>106</v>
      </c>
      <c r="B25" s="109" t="s">
        <v>107</v>
      </c>
      <c r="C25" s="98" t="s">
        <v>79</v>
      </c>
      <c r="D25" s="97">
        <v>0.3</v>
      </c>
      <c r="E25" s="107">
        <f t="shared" si="1"/>
        <v>3</v>
      </c>
      <c r="F25" s="96">
        <v>1</v>
      </c>
      <c r="G25" s="158">
        <f t="shared" si="2"/>
        <v>3</v>
      </c>
      <c r="H25" s="159">
        <v>1</v>
      </c>
      <c r="I25" s="158">
        <f t="shared" si="3"/>
        <v>3</v>
      </c>
      <c r="J25" s="160">
        <f>'12 Est Prof Wage Rate'!$G$35</f>
        <v>75</v>
      </c>
      <c r="K25" s="161">
        <f t="shared" si="0"/>
        <v>225</v>
      </c>
    </row>
    <row r="26" spans="1:11" ht="25.5" x14ac:dyDescent="0.2">
      <c r="A26" s="98" t="s">
        <v>106</v>
      </c>
      <c r="B26" s="109" t="s">
        <v>108</v>
      </c>
      <c r="C26" s="98" t="s">
        <v>79</v>
      </c>
      <c r="D26" s="97">
        <v>0.6</v>
      </c>
      <c r="E26" s="107">
        <f t="shared" si="1"/>
        <v>7</v>
      </c>
      <c r="F26" s="96">
        <v>1</v>
      </c>
      <c r="G26" s="158">
        <f t="shared" si="2"/>
        <v>7</v>
      </c>
      <c r="H26" s="159">
        <v>20</v>
      </c>
      <c r="I26" s="158">
        <f t="shared" si="3"/>
        <v>140</v>
      </c>
      <c r="J26" s="160">
        <f>'12 Est Prof Wage Rate'!$G$35</f>
        <v>75</v>
      </c>
      <c r="K26" s="161">
        <f t="shared" si="0"/>
        <v>10500</v>
      </c>
    </row>
    <row r="27" spans="1:11" ht="25.5" x14ac:dyDescent="0.2">
      <c r="A27" s="98" t="s">
        <v>106</v>
      </c>
      <c r="B27" s="109" t="s">
        <v>47</v>
      </c>
      <c r="C27" s="98" t="s">
        <v>79</v>
      </c>
      <c r="D27" s="97">
        <v>0.1</v>
      </c>
      <c r="E27" s="107">
        <f t="shared" si="1"/>
        <v>1</v>
      </c>
      <c r="F27" s="96">
        <v>1</v>
      </c>
      <c r="G27" s="158">
        <f t="shared" si="2"/>
        <v>1</v>
      </c>
      <c r="H27" s="159">
        <v>50</v>
      </c>
      <c r="I27" s="158">
        <f t="shared" si="3"/>
        <v>50</v>
      </c>
      <c r="J27" s="160">
        <f>'12 Est Prof Wage Rate'!$G$35</f>
        <v>75</v>
      </c>
      <c r="K27" s="161">
        <f t="shared" si="0"/>
        <v>3750</v>
      </c>
    </row>
    <row r="28" spans="1:11" ht="25.5" x14ac:dyDescent="0.2">
      <c r="A28" s="98" t="s">
        <v>106</v>
      </c>
      <c r="B28" s="109" t="s">
        <v>109</v>
      </c>
      <c r="C28" s="98" t="s">
        <v>79</v>
      </c>
      <c r="D28" s="97">
        <v>0</v>
      </c>
      <c r="E28" s="107">
        <f t="shared" si="1"/>
        <v>0</v>
      </c>
      <c r="F28" s="96">
        <v>1</v>
      </c>
      <c r="G28" s="158">
        <f t="shared" si="2"/>
        <v>0</v>
      </c>
      <c r="H28" s="159">
        <v>150</v>
      </c>
      <c r="I28" s="158">
        <f t="shared" si="3"/>
        <v>0</v>
      </c>
      <c r="J28" s="160">
        <f>'12 Est Prof Wage Rate'!$G$35</f>
        <v>75</v>
      </c>
      <c r="K28" s="161">
        <f t="shared" si="0"/>
        <v>0</v>
      </c>
    </row>
    <row r="29" spans="1:11" ht="25.5" x14ac:dyDescent="0.2">
      <c r="A29" s="98" t="s">
        <v>110</v>
      </c>
      <c r="B29" s="109" t="s">
        <v>111</v>
      </c>
      <c r="C29" s="98" t="s">
        <v>79</v>
      </c>
      <c r="D29" s="97">
        <v>1</v>
      </c>
      <c r="E29" s="107">
        <f t="shared" si="1"/>
        <v>11</v>
      </c>
      <c r="F29" s="96">
        <v>1</v>
      </c>
      <c r="G29" s="158">
        <f t="shared" si="2"/>
        <v>11</v>
      </c>
      <c r="H29" s="159">
        <v>0.25</v>
      </c>
      <c r="I29" s="158">
        <f t="shared" si="3"/>
        <v>3</v>
      </c>
      <c r="J29" s="160">
        <f>'12 Est Prof Wage Rate'!$G$35</f>
        <v>75</v>
      </c>
      <c r="K29" s="161">
        <f t="shared" si="0"/>
        <v>225</v>
      </c>
    </row>
    <row r="30" spans="1:11" x14ac:dyDescent="0.2">
      <c r="A30" s="98" t="s">
        <v>112</v>
      </c>
      <c r="B30" s="101" t="s">
        <v>113</v>
      </c>
      <c r="C30" s="98" t="s">
        <v>79</v>
      </c>
      <c r="D30" s="97">
        <v>1</v>
      </c>
      <c r="E30" s="107">
        <f t="shared" si="1"/>
        <v>11</v>
      </c>
      <c r="F30" s="96">
        <v>1</v>
      </c>
      <c r="G30" s="158">
        <f t="shared" si="2"/>
        <v>11</v>
      </c>
      <c r="H30" s="159">
        <v>0.25</v>
      </c>
      <c r="I30" s="158">
        <f t="shared" si="3"/>
        <v>3</v>
      </c>
      <c r="J30" s="160">
        <f>'12 Est Prof Wage Rate'!$G$35</f>
        <v>75</v>
      </c>
      <c r="K30" s="161">
        <f t="shared" si="0"/>
        <v>225</v>
      </c>
    </row>
    <row r="31" spans="1:11" ht="25.5" x14ac:dyDescent="0.2">
      <c r="A31" s="98" t="s">
        <v>114</v>
      </c>
      <c r="B31" s="109" t="s">
        <v>115</v>
      </c>
      <c r="C31" s="129" t="s">
        <v>79</v>
      </c>
      <c r="D31" s="97">
        <v>0.8</v>
      </c>
      <c r="E31" s="158">
        <f t="shared" si="1"/>
        <v>9</v>
      </c>
      <c r="F31" s="98">
        <v>1</v>
      </c>
      <c r="G31" s="158">
        <f t="shared" si="2"/>
        <v>9</v>
      </c>
      <c r="H31" s="159">
        <v>8</v>
      </c>
      <c r="I31" s="158">
        <f t="shared" si="3"/>
        <v>72</v>
      </c>
      <c r="J31" s="160">
        <f>'12 Est Prof Wage Rate'!$G$35</f>
        <v>75</v>
      </c>
      <c r="K31" s="161">
        <f>IF((J31*I31)="","",(J31*I31))</f>
        <v>5400</v>
      </c>
    </row>
    <row r="32" spans="1:11" ht="25.5" x14ac:dyDescent="0.2">
      <c r="A32" s="98" t="s">
        <v>114</v>
      </c>
      <c r="B32" s="109" t="s">
        <v>116</v>
      </c>
      <c r="C32" s="129" t="s">
        <v>79</v>
      </c>
      <c r="D32" s="97">
        <v>0.2</v>
      </c>
      <c r="E32" s="158">
        <f t="shared" si="1"/>
        <v>2</v>
      </c>
      <c r="F32" s="98">
        <v>1</v>
      </c>
      <c r="G32" s="158">
        <f t="shared" si="2"/>
        <v>2</v>
      </c>
      <c r="H32" s="159">
        <v>6</v>
      </c>
      <c r="I32" s="158">
        <f t="shared" si="3"/>
        <v>12</v>
      </c>
      <c r="J32" s="160">
        <f>'12 Est Prof Wage Rate'!$G$35</f>
        <v>75</v>
      </c>
      <c r="K32" s="161">
        <f t="shared" ref="K32:K36" si="4">IF((J32*I32)="","",(J32*I32))</f>
        <v>900</v>
      </c>
    </row>
    <row r="33" spans="1:11" ht="25.5" x14ac:dyDescent="0.2">
      <c r="A33" s="98" t="s">
        <v>114</v>
      </c>
      <c r="B33" s="109" t="s">
        <v>117</v>
      </c>
      <c r="C33" s="129" t="s">
        <v>79</v>
      </c>
      <c r="D33" s="97">
        <v>0</v>
      </c>
      <c r="E33" s="158">
        <f t="shared" si="1"/>
        <v>0</v>
      </c>
      <c r="F33" s="98">
        <v>1</v>
      </c>
      <c r="G33" s="158">
        <f t="shared" si="2"/>
        <v>0</v>
      </c>
      <c r="H33" s="159">
        <v>6</v>
      </c>
      <c r="I33" s="158">
        <f t="shared" si="3"/>
        <v>0</v>
      </c>
      <c r="J33" s="160">
        <f>'12 Est Prof Wage Rate'!$G$35</f>
        <v>75</v>
      </c>
      <c r="K33" s="161">
        <f t="shared" si="4"/>
        <v>0</v>
      </c>
    </row>
    <row r="34" spans="1:11" ht="25.5" x14ac:dyDescent="0.2">
      <c r="A34" s="98" t="s">
        <v>114</v>
      </c>
      <c r="B34" s="109" t="s">
        <v>118</v>
      </c>
      <c r="C34" s="129" t="s">
        <v>79</v>
      </c>
      <c r="D34" s="97">
        <v>0</v>
      </c>
      <c r="E34" s="158">
        <f t="shared" si="1"/>
        <v>0</v>
      </c>
      <c r="F34" s="98">
        <v>1</v>
      </c>
      <c r="G34" s="158">
        <f t="shared" si="2"/>
        <v>0</v>
      </c>
      <c r="H34" s="159">
        <v>6</v>
      </c>
      <c r="I34" s="158">
        <f t="shared" si="3"/>
        <v>0</v>
      </c>
      <c r="J34" s="160">
        <f>'12 Est Prof Wage Rate'!$G$35</f>
        <v>75</v>
      </c>
      <c r="K34" s="161">
        <f t="shared" si="4"/>
        <v>0</v>
      </c>
    </row>
    <row r="35" spans="1:11" x14ac:dyDescent="0.2">
      <c r="A35" s="129" t="s">
        <v>119</v>
      </c>
      <c r="B35" s="101" t="s">
        <v>120</v>
      </c>
      <c r="C35" s="129" t="s">
        <v>79</v>
      </c>
      <c r="D35" s="97">
        <v>1</v>
      </c>
      <c r="E35" s="107">
        <f t="shared" si="1"/>
        <v>11</v>
      </c>
      <c r="F35" s="96">
        <v>1</v>
      </c>
      <c r="G35" s="158">
        <f t="shared" si="2"/>
        <v>11</v>
      </c>
      <c r="H35" s="159">
        <v>6</v>
      </c>
      <c r="I35" s="158">
        <f t="shared" si="3"/>
        <v>66</v>
      </c>
      <c r="J35" s="160">
        <f>'12 Est Prof Wage Rate'!$G$35</f>
        <v>75</v>
      </c>
      <c r="K35" s="161">
        <f t="shared" si="4"/>
        <v>4950</v>
      </c>
    </row>
    <row r="36" spans="1:11" x14ac:dyDescent="0.2">
      <c r="A36" s="129" t="s">
        <v>119</v>
      </c>
      <c r="B36" s="101" t="s">
        <v>121</v>
      </c>
      <c r="C36" s="129" t="s">
        <v>79</v>
      </c>
      <c r="D36" s="97">
        <v>1</v>
      </c>
      <c r="E36" s="107">
        <f t="shared" si="1"/>
        <v>11</v>
      </c>
      <c r="F36" s="96">
        <v>1</v>
      </c>
      <c r="G36" s="158">
        <f t="shared" ref="G36" si="5">E36*F36</f>
        <v>11</v>
      </c>
      <c r="H36" s="159">
        <v>6</v>
      </c>
      <c r="I36" s="158">
        <f t="shared" si="3"/>
        <v>66</v>
      </c>
      <c r="J36" s="160">
        <f>'12 Est Prof Wage Rate'!$G$35</f>
        <v>75</v>
      </c>
      <c r="K36" s="161">
        <f t="shared" si="4"/>
        <v>4950</v>
      </c>
    </row>
    <row r="37" spans="1:11" x14ac:dyDescent="0.2">
      <c r="A37" s="98" t="s">
        <v>124</v>
      </c>
      <c r="B37" s="101" t="s">
        <v>125</v>
      </c>
      <c r="C37" s="98" t="s">
        <v>79</v>
      </c>
      <c r="D37" s="97">
        <v>0.25</v>
      </c>
      <c r="E37" s="107">
        <f t="shared" si="1"/>
        <v>3</v>
      </c>
      <c r="F37" s="96">
        <v>1</v>
      </c>
      <c r="G37" s="158">
        <f t="shared" si="2"/>
        <v>3</v>
      </c>
      <c r="H37" s="159">
        <v>2</v>
      </c>
      <c r="I37" s="158">
        <f t="shared" si="3"/>
        <v>6</v>
      </c>
      <c r="J37" s="160">
        <f>'12 Est Prof Wage Rate'!$G$35</f>
        <v>75</v>
      </c>
      <c r="K37" s="161">
        <f t="shared" si="0"/>
        <v>450</v>
      </c>
    </row>
    <row r="38" spans="1:11" x14ac:dyDescent="0.2">
      <c r="A38" s="98" t="s">
        <v>126</v>
      </c>
      <c r="B38" s="101" t="s">
        <v>127</v>
      </c>
      <c r="C38" s="129" t="s">
        <v>79</v>
      </c>
      <c r="D38" s="97">
        <v>0.1</v>
      </c>
      <c r="E38" s="107">
        <f t="shared" si="1"/>
        <v>1</v>
      </c>
      <c r="F38" s="96">
        <v>1</v>
      </c>
      <c r="G38" s="158">
        <f t="shared" si="2"/>
        <v>1</v>
      </c>
      <c r="H38" s="159">
        <v>4</v>
      </c>
      <c r="I38" s="158">
        <f t="shared" si="3"/>
        <v>4</v>
      </c>
      <c r="J38" s="160">
        <f>'12 Est Prof Wage Rate'!$G$35</f>
        <v>75</v>
      </c>
      <c r="K38" s="161">
        <f t="shared" si="0"/>
        <v>300</v>
      </c>
    </row>
    <row r="39" spans="1:11" x14ac:dyDescent="0.2">
      <c r="A39" s="98" t="s">
        <v>126</v>
      </c>
      <c r="B39" s="101" t="s">
        <v>128</v>
      </c>
      <c r="C39" s="129" t="s">
        <v>79</v>
      </c>
      <c r="D39" s="97">
        <v>0.1</v>
      </c>
      <c r="E39" s="107">
        <f t="shared" si="1"/>
        <v>1</v>
      </c>
      <c r="F39" s="96">
        <v>1</v>
      </c>
      <c r="G39" s="158">
        <f t="shared" si="2"/>
        <v>1</v>
      </c>
      <c r="H39" s="159">
        <v>4</v>
      </c>
      <c r="I39" s="158">
        <f t="shared" si="3"/>
        <v>4</v>
      </c>
      <c r="J39" s="160">
        <f>'12 Est Prof Wage Rate'!$G$35</f>
        <v>75</v>
      </c>
      <c r="K39" s="161">
        <f t="shared" si="0"/>
        <v>300</v>
      </c>
    </row>
    <row r="40" spans="1:11" x14ac:dyDescent="0.2">
      <c r="A40" s="98" t="s">
        <v>129</v>
      </c>
      <c r="B40" s="101" t="s">
        <v>130</v>
      </c>
      <c r="C40" s="129" t="s">
        <v>79</v>
      </c>
      <c r="D40" s="97">
        <v>0.2</v>
      </c>
      <c r="E40" s="107">
        <f t="shared" si="1"/>
        <v>2</v>
      </c>
      <c r="F40" s="96">
        <v>1</v>
      </c>
      <c r="G40" s="158">
        <f t="shared" si="2"/>
        <v>2</v>
      </c>
      <c r="H40" s="159">
        <v>4</v>
      </c>
      <c r="I40" s="158">
        <f t="shared" si="3"/>
        <v>8</v>
      </c>
      <c r="J40" s="160">
        <f>'12 Est Prof Wage Rate'!$G$35</f>
        <v>75</v>
      </c>
      <c r="K40" s="161">
        <f t="shared" si="0"/>
        <v>600</v>
      </c>
    </row>
    <row r="41" spans="1:11" x14ac:dyDescent="0.2">
      <c r="A41" s="98" t="s">
        <v>133</v>
      </c>
      <c r="B41" s="101" t="s">
        <v>134</v>
      </c>
      <c r="C41" s="129" t="s">
        <v>79</v>
      </c>
      <c r="D41" s="97">
        <v>1</v>
      </c>
      <c r="E41" s="107">
        <f t="shared" si="1"/>
        <v>11</v>
      </c>
      <c r="F41" s="96">
        <v>1</v>
      </c>
      <c r="G41" s="158">
        <f t="shared" si="2"/>
        <v>11</v>
      </c>
      <c r="H41" s="159">
        <v>2</v>
      </c>
      <c r="I41" s="158">
        <f t="shared" si="3"/>
        <v>22</v>
      </c>
      <c r="J41" s="160">
        <f>'12 Est Prof Wage Rate'!$G$35</f>
        <v>75</v>
      </c>
      <c r="K41" s="161">
        <f t="shared" si="0"/>
        <v>1650</v>
      </c>
    </row>
    <row r="42" spans="1:11" x14ac:dyDescent="0.2">
      <c r="A42" s="98" t="s">
        <v>135</v>
      </c>
      <c r="B42" s="101" t="s">
        <v>136</v>
      </c>
      <c r="C42" s="129" t="s">
        <v>79</v>
      </c>
      <c r="D42" s="97">
        <v>1</v>
      </c>
      <c r="E42" s="107">
        <f t="shared" si="1"/>
        <v>11</v>
      </c>
      <c r="F42" s="96">
        <v>1</v>
      </c>
      <c r="G42" s="158">
        <f t="shared" si="2"/>
        <v>11</v>
      </c>
      <c r="H42" s="159">
        <v>1</v>
      </c>
      <c r="I42" s="158">
        <f t="shared" si="3"/>
        <v>11</v>
      </c>
      <c r="J42" s="160">
        <f>'12 Est Prof Wage Rate'!$G$35</f>
        <v>75</v>
      </c>
      <c r="K42" s="161">
        <f t="shared" si="0"/>
        <v>825</v>
      </c>
    </row>
    <row r="43" spans="1:11" x14ac:dyDescent="0.2">
      <c r="A43" s="98" t="s">
        <v>137</v>
      </c>
      <c r="B43" s="101" t="s">
        <v>138</v>
      </c>
      <c r="C43" s="129" t="s">
        <v>79</v>
      </c>
      <c r="D43" s="97">
        <v>1</v>
      </c>
      <c r="E43" s="107">
        <f t="shared" si="1"/>
        <v>11</v>
      </c>
      <c r="F43" s="96">
        <v>1</v>
      </c>
      <c r="G43" s="158">
        <f t="shared" si="2"/>
        <v>11</v>
      </c>
      <c r="H43" s="159">
        <v>1</v>
      </c>
      <c r="I43" s="158">
        <f t="shared" si="3"/>
        <v>11</v>
      </c>
      <c r="J43" s="160">
        <f>'12 Est Prof Wage Rate'!$G$35</f>
        <v>75</v>
      </c>
      <c r="K43" s="161">
        <f t="shared" si="0"/>
        <v>825</v>
      </c>
    </row>
    <row r="44" spans="1:11" x14ac:dyDescent="0.2">
      <c r="A44" s="98" t="s">
        <v>139</v>
      </c>
      <c r="B44" s="101" t="s">
        <v>140</v>
      </c>
      <c r="C44" s="129" t="s">
        <v>79</v>
      </c>
      <c r="D44" s="97">
        <v>0.2</v>
      </c>
      <c r="E44" s="107">
        <f t="shared" si="1"/>
        <v>2</v>
      </c>
      <c r="F44" s="96">
        <v>1</v>
      </c>
      <c r="G44" s="158">
        <f t="shared" si="2"/>
        <v>2</v>
      </c>
      <c r="H44" s="159">
        <v>1</v>
      </c>
      <c r="I44" s="158">
        <f t="shared" si="3"/>
        <v>2</v>
      </c>
      <c r="J44" s="160">
        <f>'12 Est Prof Wage Rate'!$G$35</f>
        <v>75</v>
      </c>
      <c r="K44" s="161">
        <f t="shared" si="0"/>
        <v>150</v>
      </c>
    </row>
    <row r="45" spans="1:11" x14ac:dyDescent="0.2">
      <c r="A45" s="98" t="s">
        <v>141</v>
      </c>
      <c r="B45" s="101" t="s">
        <v>142</v>
      </c>
      <c r="C45" s="129" t="s">
        <v>79</v>
      </c>
      <c r="D45" s="97">
        <v>1</v>
      </c>
      <c r="E45" s="107">
        <f t="shared" si="1"/>
        <v>11</v>
      </c>
      <c r="F45" s="96">
        <v>1</v>
      </c>
      <c r="G45" s="158">
        <f t="shared" si="2"/>
        <v>11</v>
      </c>
      <c r="H45" s="159">
        <v>1</v>
      </c>
      <c r="I45" s="158">
        <f t="shared" si="3"/>
        <v>11</v>
      </c>
      <c r="J45" s="160">
        <f>'12 Est Prof Wage Rate'!$G$35</f>
        <v>75</v>
      </c>
      <c r="K45" s="161">
        <f t="shared" si="0"/>
        <v>825</v>
      </c>
    </row>
    <row r="46" spans="1:11" x14ac:dyDescent="0.2">
      <c r="A46" s="98"/>
      <c r="B46" s="101" t="s">
        <v>143</v>
      </c>
      <c r="C46" s="129" t="s">
        <v>79</v>
      </c>
      <c r="D46" s="97">
        <v>1</v>
      </c>
      <c r="E46" s="107">
        <f t="shared" si="1"/>
        <v>11</v>
      </c>
      <c r="F46" s="96">
        <v>1</v>
      </c>
      <c r="G46" s="158">
        <f t="shared" si="2"/>
        <v>11</v>
      </c>
      <c r="H46" s="159">
        <v>2</v>
      </c>
      <c r="I46" s="158">
        <f t="shared" si="3"/>
        <v>22</v>
      </c>
      <c r="J46" s="160">
        <f>'12 Est Prof Wage Rate'!$G$35</f>
        <v>75</v>
      </c>
      <c r="K46" s="161">
        <f t="shared" si="0"/>
        <v>1650</v>
      </c>
    </row>
    <row r="47" spans="1:11" x14ac:dyDescent="0.2">
      <c r="A47" s="110" t="s">
        <v>144</v>
      </c>
      <c r="B47" s="111"/>
      <c r="C47" s="112"/>
      <c r="D47" s="113"/>
      <c r="E47" s="114"/>
      <c r="F47" s="114"/>
      <c r="G47" s="115"/>
      <c r="H47" s="116"/>
      <c r="I47" s="117"/>
      <c r="J47" s="118"/>
      <c r="K47" s="119"/>
    </row>
    <row r="48" spans="1:11" x14ac:dyDescent="0.2">
      <c r="A48" s="98" t="s">
        <v>145</v>
      </c>
      <c r="B48" s="101" t="s">
        <v>146</v>
      </c>
      <c r="C48" s="129" t="s">
        <v>79</v>
      </c>
      <c r="D48" s="97">
        <v>1</v>
      </c>
      <c r="E48" s="107">
        <f>ROUND((D48*$K$8),0)</f>
        <v>11</v>
      </c>
      <c r="F48" s="96">
        <v>1</v>
      </c>
      <c r="G48" s="158">
        <f t="shared" si="2"/>
        <v>11</v>
      </c>
      <c r="H48" s="159">
        <v>1</v>
      </c>
      <c r="I48" s="158">
        <f t="shared" si="3"/>
        <v>11</v>
      </c>
      <c r="J48" s="160">
        <f>'12 Est Prof Wage Rate'!$G$35</f>
        <v>75</v>
      </c>
      <c r="K48" s="161">
        <f t="shared" ref="K48:K60" si="6">IF((J48*I48)="","",(J48*I48))</f>
        <v>825</v>
      </c>
    </row>
    <row r="49" spans="1:11" x14ac:dyDescent="0.2">
      <c r="A49" s="98" t="s">
        <v>147</v>
      </c>
      <c r="B49" s="101" t="s">
        <v>148</v>
      </c>
      <c r="C49" s="98" t="s">
        <v>79</v>
      </c>
      <c r="D49" s="97">
        <v>1</v>
      </c>
      <c r="E49" s="107">
        <f t="shared" ref="E49:E83" si="7">ROUND((D49*$K$8),0)</f>
        <v>11</v>
      </c>
      <c r="F49" s="96">
        <v>1</v>
      </c>
      <c r="G49" s="158">
        <f t="shared" si="2"/>
        <v>11</v>
      </c>
      <c r="H49" s="159">
        <v>1</v>
      </c>
      <c r="I49" s="158">
        <f t="shared" si="3"/>
        <v>11</v>
      </c>
      <c r="J49" s="160">
        <f>'12 Est Prof Wage Rate'!$G$35</f>
        <v>75</v>
      </c>
      <c r="K49" s="161">
        <f t="shared" si="6"/>
        <v>825</v>
      </c>
    </row>
    <row r="50" spans="1:11" x14ac:dyDescent="0.2">
      <c r="A50" s="98" t="s">
        <v>149</v>
      </c>
      <c r="B50" s="101" t="s">
        <v>150</v>
      </c>
      <c r="C50" s="98" t="s">
        <v>79</v>
      </c>
      <c r="D50" s="97">
        <v>1</v>
      </c>
      <c r="E50" s="107">
        <f t="shared" si="7"/>
        <v>11</v>
      </c>
      <c r="F50" s="96">
        <v>1</v>
      </c>
      <c r="G50" s="158">
        <f t="shared" si="2"/>
        <v>11</v>
      </c>
      <c r="H50" s="159">
        <v>1</v>
      </c>
      <c r="I50" s="158">
        <f t="shared" si="3"/>
        <v>11</v>
      </c>
      <c r="J50" s="160">
        <f>'12 Est Prof Wage Rate'!$G$35</f>
        <v>75</v>
      </c>
      <c r="K50" s="161">
        <f t="shared" si="6"/>
        <v>825</v>
      </c>
    </row>
    <row r="51" spans="1:11" ht="25.5" x14ac:dyDescent="0.2">
      <c r="A51" s="129" t="s">
        <v>153</v>
      </c>
      <c r="B51" s="101" t="s">
        <v>154</v>
      </c>
      <c r="C51" s="98" t="s">
        <v>79</v>
      </c>
      <c r="D51" s="97">
        <v>0.15</v>
      </c>
      <c r="E51" s="107">
        <f t="shared" si="7"/>
        <v>2</v>
      </c>
      <c r="F51" s="96">
        <v>1</v>
      </c>
      <c r="G51" s="158">
        <f t="shared" si="2"/>
        <v>2</v>
      </c>
      <c r="H51" s="159">
        <v>4</v>
      </c>
      <c r="I51" s="158">
        <f t="shared" si="3"/>
        <v>8</v>
      </c>
      <c r="J51" s="160">
        <f>'12 Est Prof Wage Rate'!$G$35</f>
        <v>75</v>
      </c>
      <c r="K51" s="161">
        <f t="shared" si="6"/>
        <v>600</v>
      </c>
    </row>
    <row r="52" spans="1:11" x14ac:dyDescent="0.2">
      <c r="A52" s="98" t="s">
        <v>155</v>
      </c>
      <c r="B52" s="101" t="s">
        <v>156</v>
      </c>
      <c r="C52" s="98" t="s">
        <v>79</v>
      </c>
      <c r="D52" s="97">
        <v>0.15</v>
      </c>
      <c r="E52" s="107">
        <f t="shared" si="7"/>
        <v>2</v>
      </c>
      <c r="F52" s="96">
        <v>1</v>
      </c>
      <c r="G52" s="158">
        <f t="shared" si="2"/>
        <v>2</v>
      </c>
      <c r="H52" s="159">
        <v>4</v>
      </c>
      <c r="I52" s="158">
        <f t="shared" si="3"/>
        <v>8</v>
      </c>
      <c r="J52" s="160">
        <f>'12 Est Prof Wage Rate'!$G$35</f>
        <v>75</v>
      </c>
      <c r="K52" s="161">
        <f t="shared" si="6"/>
        <v>600</v>
      </c>
    </row>
    <row r="53" spans="1:11" x14ac:dyDescent="0.2">
      <c r="A53" s="98" t="s">
        <v>157</v>
      </c>
      <c r="B53" s="101" t="s">
        <v>158</v>
      </c>
      <c r="C53" s="98" t="s">
        <v>79</v>
      </c>
      <c r="D53" s="97">
        <v>0.15</v>
      </c>
      <c r="E53" s="107">
        <f t="shared" si="7"/>
        <v>2</v>
      </c>
      <c r="F53" s="96">
        <v>1</v>
      </c>
      <c r="G53" s="158">
        <f t="shared" si="2"/>
        <v>2</v>
      </c>
      <c r="H53" s="159">
        <v>4</v>
      </c>
      <c r="I53" s="158">
        <f t="shared" si="3"/>
        <v>8</v>
      </c>
      <c r="J53" s="160">
        <f>'12 Est Prof Wage Rate'!$G$35</f>
        <v>75</v>
      </c>
      <c r="K53" s="161">
        <f t="shared" si="6"/>
        <v>600</v>
      </c>
    </row>
    <row r="54" spans="1:11" x14ac:dyDescent="0.2">
      <c r="A54" s="98" t="s">
        <v>164</v>
      </c>
      <c r="B54" s="101" t="s">
        <v>165</v>
      </c>
      <c r="C54" s="98" t="s">
        <v>79</v>
      </c>
      <c r="D54" s="97">
        <v>1</v>
      </c>
      <c r="E54" s="107">
        <f t="shared" si="7"/>
        <v>11</v>
      </c>
      <c r="F54" s="96">
        <v>1</v>
      </c>
      <c r="G54" s="158">
        <f t="shared" si="2"/>
        <v>11</v>
      </c>
      <c r="H54" s="159">
        <v>1</v>
      </c>
      <c r="I54" s="158">
        <f t="shared" si="3"/>
        <v>11</v>
      </c>
      <c r="J54" s="160">
        <f>'12 Est Prof Wage Rate'!$G$35</f>
        <v>75</v>
      </c>
      <c r="K54" s="161">
        <f t="shared" si="6"/>
        <v>825</v>
      </c>
    </row>
    <row r="55" spans="1:11" ht="25.5" x14ac:dyDescent="0.2">
      <c r="A55" s="129" t="s">
        <v>166</v>
      </c>
      <c r="B55" s="101" t="s">
        <v>167</v>
      </c>
      <c r="C55" s="98" t="s">
        <v>79</v>
      </c>
      <c r="D55" s="97">
        <v>1</v>
      </c>
      <c r="E55" s="107">
        <f t="shared" si="7"/>
        <v>11</v>
      </c>
      <c r="F55" s="96">
        <v>1</v>
      </c>
      <c r="G55" s="158">
        <f t="shared" si="2"/>
        <v>11</v>
      </c>
      <c r="H55" s="159">
        <v>8</v>
      </c>
      <c r="I55" s="158">
        <f t="shared" si="3"/>
        <v>88</v>
      </c>
      <c r="J55" s="160">
        <f>'12 Est Prof Wage Rate'!$G$35</f>
        <v>75</v>
      </c>
      <c r="K55" s="161">
        <f t="shared" si="6"/>
        <v>6600</v>
      </c>
    </row>
    <row r="56" spans="1:11" x14ac:dyDescent="0.2">
      <c r="A56" s="129" t="s">
        <v>168</v>
      </c>
      <c r="B56" s="101" t="s">
        <v>169</v>
      </c>
      <c r="C56" s="98" t="s">
        <v>79</v>
      </c>
      <c r="D56" s="97">
        <v>0.25</v>
      </c>
      <c r="E56" s="107">
        <f t="shared" si="7"/>
        <v>3</v>
      </c>
      <c r="F56" s="96">
        <v>4</v>
      </c>
      <c r="G56" s="158">
        <f t="shared" si="2"/>
        <v>12</v>
      </c>
      <c r="H56" s="159">
        <v>4</v>
      </c>
      <c r="I56" s="158">
        <f t="shared" si="3"/>
        <v>48</v>
      </c>
      <c r="J56" s="160">
        <f>'12 Est Prof Wage Rate'!$G$35</f>
        <v>75</v>
      </c>
      <c r="K56" s="161">
        <f t="shared" si="6"/>
        <v>3600</v>
      </c>
    </row>
    <row r="57" spans="1:11" ht="25.5" x14ac:dyDescent="0.2">
      <c r="A57" s="129" t="s">
        <v>269</v>
      </c>
      <c r="B57" s="109" t="s">
        <v>172</v>
      </c>
      <c r="C57" s="98" t="s">
        <v>79</v>
      </c>
      <c r="D57" s="97">
        <v>1</v>
      </c>
      <c r="E57" s="107">
        <f t="shared" si="7"/>
        <v>11</v>
      </c>
      <c r="F57" s="96">
        <v>1</v>
      </c>
      <c r="G57" s="158">
        <f t="shared" si="2"/>
        <v>11</v>
      </c>
      <c r="H57" s="159">
        <v>1</v>
      </c>
      <c r="I57" s="158">
        <f t="shared" si="3"/>
        <v>11</v>
      </c>
      <c r="J57" s="160">
        <f>'12 Est Prof Wage Rate'!$G$35</f>
        <v>75</v>
      </c>
      <c r="K57" s="161">
        <f t="shared" si="6"/>
        <v>825</v>
      </c>
    </row>
    <row r="58" spans="1:11" x14ac:dyDescent="0.2">
      <c r="A58" s="129">
        <v>1780.63</v>
      </c>
      <c r="B58" s="101" t="s">
        <v>175</v>
      </c>
      <c r="C58" s="98" t="s">
        <v>79</v>
      </c>
      <c r="D58" s="97">
        <v>0.05</v>
      </c>
      <c r="E58" s="107">
        <f t="shared" si="7"/>
        <v>1</v>
      </c>
      <c r="F58" s="96">
        <v>1</v>
      </c>
      <c r="G58" s="158">
        <f t="shared" si="2"/>
        <v>1</v>
      </c>
      <c r="H58" s="159">
        <v>2</v>
      </c>
      <c r="I58" s="158">
        <f t="shared" si="3"/>
        <v>2</v>
      </c>
      <c r="J58" s="160">
        <f>'12 Est Prof Wage Rate'!$G$35</f>
        <v>75</v>
      </c>
      <c r="K58" s="161">
        <f t="shared" si="6"/>
        <v>150</v>
      </c>
    </row>
    <row r="59" spans="1:11" ht="25.5" x14ac:dyDescent="0.2">
      <c r="A59" s="129"/>
      <c r="B59" s="109" t="s">
        <v>176</v>
      </c>
      <c r="C59" s="98" t="s">
        <v>79</v>
      </c>
      <c r="D59" s="97">
        <v>1</v>
      </c>
      <c r="E59" s="107">
        <f t="shared" si="7"/>
        <v>11</v>
      </c>
      <c r="F59" s="96">
        <v>1</v>
      </c>
      <c r="G59" s="158">
        <f t="shared" si="2"/>
        <v>11</v>
      </c>
      <c r="H59" s="159">
        <v>8</v>
      </c>
      <c r="I59" s="158">
        <f t="shared" si="3"/>
        <v>88</v>
      </c>
      <c r="J59" s="160">
        <f>'12 Est Prof Wage Rate'!$G$35</f>
        <v>75</v>
      </c>
      <c r="K59" s="161">
        <f t="shared" si="6"/>
        <v>6600</v>
      </c>
    </row>
    <row r="60" spans="1:11" ht="25.5" x14ac:dyDescent="0.2">
      <c r="A60" s="129"/>
      <c r="B60" s="109" t="s">
        <v>177</v>
      </c>
      <c r="C60" s="98" t="s">
        <v>79</v>
      </c>
      <c r="D60" s="97">
        <v>1</v>
      </c>
      <c r="E60" s="107">
        <f t="shared" si="7"/>
        <v>11</v>
      </c>
      <c r="F60" s="96">
        <v>1</v>
      </c>
      <c r="G60" s="158">
        <f t="shared" si="2"/>
        <v>11</v>
      </c>
      <c r="H60" s="159">
        <v>16</v>
      </c>
      <c r="I60" s="158">
        <f t="shared" si="3"/>
        <v>176</v>
      </c>
      <c r="J60" s="160">
        <f>'12 Est Prof Wage Rate'!$G$35</f>
        <v>75</v>
      </c>
      <c r="K60" s="161">
        <f t="shared" si="6"/>
        <v>13200</v>
      </c>
    </row>
    <row r="61" spans="1:11" x14ac:dyDescent="0.2">
      <c r="A61" s="110" t="s">
        <v>178</v>
      </c>
      <c r="B61" s="111"/>
      <c r="C61" s="112"/>
      <c r="D61" s="113"/>
      <c r="E61" s="114"/>
      <c r="F61" s="114"/>
      <c r="G61" s="115"/>
      <c r="H61" s="116"/>
      <c r="I61" s="117"/>
      <c r="J61" s="118"/>
      <c r="K61" s="119"/>
    </row>
    <row r="62" spans="1:11" ht="25.5" x14ac:dyDescent="0.2">
      <c r="A62" s="98">
        <v>1780.57</v>
      </c>
      <c r="B62" s="109" t="s">
        <v>179</v>
      </c>
      <c r="C62" s="98" t="s">
        <v>79</v>
      </c>
      <c r="D62" s="97">
        <v>1</v>
      </c>
      <c r="E62" s="107">
        <f t="shared" si="7"/>
        <v>11</v>
      </c>
      <c r="F62" s="96">
        <v>1</v>
      </c>
      <c r="G62" s="158">
        <f t="shared" ref="G62:G81" si="8">E62*F62</f>
        <v>11</v>
      </c>
      <c r="H62" s="159">
        <v>2</v>
      </c>
      <c r="I62" s="158">
        <f t="shared" si="3"/>
        <v>22</v>
      </c>
      <c r="J62" s="160">
        <f>'12 Est Prof Wage Rate'!$G$35</f>
        <v>75</v>
      </c>
      <c r="K62" s="161">
        <f t="shared" ref="K62:K81" si="9">IF((J62*I62)="","",(J62*I62))</f>
        <v>1650</v>
      </c>
    </row>
    <row r="63" spans="1:11" x14ac:dyDescent="0.2">
      <c r="A63" s="98" t="s">
        <v>180</v>
      </c>
      <c r="B63" s="101" t="s">
        <v>181</v>
      </c>
      <c r="C63" s="98" t="s">
        <v>79</v>
      </c>
      <c r="D63" s="97">
        <v>0.8</v>
      </c>
      <c r="E63" s="107">
        <f t="shared" si="7"/>
        <v>9</v>
      </c>
      <c r="F63" s="96">
        <v>1</v>
      </c>
      <c r="G63" s="158">
        <f t="shared" si="8"/>
        <v>9</v>
      </c>
      <c r="H63" s="159">
        <v>8</v>
      </c>
      <c r="I63" s="158">
        <f t="shared" si="3"/>
        <v>72</v>
      </c>
      <c r="J63" s="160">
        <f>'12 Est Prof Wage Rate'!$G$35</f>
        <v>75</v>
      </c>
      <c r="K63" s="161">
        <f t="shared" si="9"/>
        <v>5400</v>
      </c>
    </row>
    <row r="64" spans="1:11" ht="25.5" x14ac:dyDescent="0.2">
      <c r="A64" s="98" t="s">
        <v>180</v>
      </c>
      <c r="B64" s="109" t="s">
        <v>182</v>
      </c>
      <c r="C64" s="98" t="s">
        <v>79</v>
      </c>
      <c r="D64" s="97">
        <v>0.1</v>
      </c>
      <c r="E64" s="107">
        <f t="shared" si="7"/>
        <v>1</v>
      </c>
      <c r="F64" s="96">
        <v>1</v>
      </c>
      <c r="G64" s="158">
        <f t="shared" si="8"/>
        <v>1</v>
      </c>
      <c r="H64" s="159">
        <v>6</v>
      </c>
      <c r="I64" s="158">
        <f t="shared" si="3"/>
        <v>6</v>
      </c>
      <c r="J64" s="160">
        <f>'12 Est Prof Wage Rate'!$G$35</f>
        <v>75</v>
      </c>
      <c r="K64" s="161">
        <f t="shared" si="9"/>
        <v>450</v>
      </c>
    </row>
    <row r="65" spans="1:11" x14ac:dyDescent="0.2">
      <c r="A65" s="98" t="s">
        <v>183</v>
      </c>
      <c r="B65" s="101" t="s">
        <v>184</v>
      </c>
      <c r="C65" s="129" t="s">
        <v>79</v>
      </c>
      <c r="D65" s="97">
        <v>1</v>
      </c>
      <c r="E65" s="107">
        <f t="shared" si="7"/>
        <v>11</v>
      </c>
      <c r="F65" s="96">
        <v>1</v>
      </c>
      <c r="G65" s="158">
        <f t="shared" si="8"/>
        <v>11</v>
      </c>
      <c r="H65" s="159">
        <v>1</v>
      </c>
      <c r="I65" s="158">
        <f t="shared" si="3"/>
        <v>11</v>
      </c>
      <c r="J65" s="160">
        <f>'12 Est Prof Wage Rate'!$G$35</f>
        <v>75</v>
      </c>
      <c r="K65" s="161">
        <f t="shared" si="9"/>
        <v>825</v>
      </c>
    </row>
    <row r="66" spans="1:11" x14ac:dyDescent="0.2">
      <c r="A66" s="98" t="s">
        <v>183</v>
      </c>
      <c r="B66" s="101" t="s">
        <v>185</v>
      </c>
      <c r="C66" s="129" t="s">
        <v>79</v>
      </c>
      <c r="D66" s="97">
        <v>1</v>
      </c>
      <c r="E66" s="107">
        <f t="shared" si="7"/>
        <v>11</v>
      </c>
      <c r="F66" s="96">
        <v>1</v>
      </c>
      <c r="G66" s="158">
        <f t="shared" si="8"/>
        <v>11</v>
      </c>
      <c r="H66" s="159">
        <v>8</v>
      </c>
      <c r="I66" s="158">
        <f t="shared" si="3"/>
        <v>88</v>
      </c>
      <c r="J66" s="160">
        <f>'12 Est Prof Wage Rate'!$G$35</f>
        <v>75</v>
      </c>
      <c r="K66" s="161">
        <f t="shared" si="9"/>
        <v>6600</v>
      </c>
    </row>
    <row r="67" spans="1:11" ht="25.5" x14ac:dyDescent="0.2">
      <c r="A67" s="188">
        <v>1780.7</v>
      </c>
      <c r="B67" s="109" t="s">
        <v>186</v>
      </c>
      <c r="C67" s="98" t="s">
        <v>79</v>
      </c>
      <c r="D67" s="97">
        <v>0.65</v>
      </c>
      <c r="E67" s="107">
        <f t="shared" si="7"/>
        <v>7</v>
      </c>
      <c r="F67" s="96">
        <v>1</v>
      </c>
      <c r="G67" s="158">
        <f t="shared" si="8"/>
        <v>7</v>
      </c>
      <c r="H67" s="159">
        <v>10</v>
      </c>
      <c r="I67" s="158">
        <f t="shared" si="3"/>
        <v>70</v>
      </c>
      <c r="J67" s="160">
        <f>'12 Est Prof Wage Rate'!$G$35</f>
        <v>75</v>
      </c>
      <c r="K67" s="161">
        <f t="shared" si="9"/>
        <v>5250</v>
      </c>
    </row>
    <row r="68" spans="1:11" ht="25.5" x14ac:dyDescent="0.2">
      <c r="A68" s="188">
        <v>1780.7</v>
      </c>
      <c r="B68" s="109" t="s">
        <v>187</v>
      </c>
      <c r="C68" s="98" t="s">
        <v>79</v>
      </c>
      <c r="D68" s="97">
        <v>0.05</v>
      </c>
      <c r="E68" s="107">
        <f t="shared" si="7"/>
        <v>1</v>
      </c>
      <c r="F68" s="96">
        <v>1</v>
      </c>
      <c r="G68" s="158">
        <f t="shared" si="8"/>
        <v>1</v>
      </c>
      <c r="H68" s="159">
        <v>10</v>
      </c>
      <c r="I68" s="158">
        <f t="shared" si="3"/>
        <v>10</v>
      </c>
      <c r="J68" s="160">
        <f>'12 Est Prof Wage Rate'!$G$35</f>
        <v>75</v>
      </c>
      <c r="K68" s="161">
        <f t="shared" si="9"/>
        <v>750</v>
      </c>
    </row>
    <row r="69" spans="1:11" ht="25.5" x14ac:dyDescent="0.2">
      <c r="A69" s="188">
        <v>1780.7</v>
      </c>
      <c r="B69" s="109" t="s">
        <v>188</v>
      </c>
      <c r="C69" s="98" t="s">
        <v>79</v>
      </c>
      <c r="D69" s="97">
        <v>0</v>
      </c>
      <c r="E69" s="107">
        <f t="shared" si="7"/>
        <v>0</v>
      </c>
      <c r="F69" s="96">
        <v>1</v>
      </c>
      <c r="G69" s="158">
        <f t="shared" si="8"/>
        <v>0</v>
      </c>
      <c r="H69" s="159">
        <v>10</v>
      </c>
      <c r="I69" s="158">
        <f t="shared" si="3"/>
        <v>0</v>
      </c>
      <c r="J69" s="160">
        <f>'12 Est Prof Wage Rate'!$G$35</f>
        <v>75</v>
      </c>
      <c r="K69" s="161">
        <f t="shared" si="9"/>
        <v>0</v>
      </c>
    </row>
    <row r="70" spans="1:11" ht="25.5" x14ac:dyDescent="0.2">
      <c r="A70" s="188">
        <v>1780.7</v>
      </c>
      <c r="B70" s="109" t="s">
        <v>189</v>
      </c>
      <c r="C70" s="98" t="s">
        <v>79</v>
      </c>
      <c r="D70" s="97">
        <v>0.25</v>
      </c>
      <c r="E70" s="107">
        <f t="shared" si="7"/>
        <v>3</v>
      </c>
      <c r="F70" s="96">
        <v>1</v>
      </c>
      <c r="G70" s="158">
        <f t="shared" si="8"/>
        <v>3</v>
      </c>
      <c r="H70" s="159">
        <v>8</v>
      </c>
      <c r="I70" s="158">
        <f t="shared" si="3"/>
        <v>24</v>
      </c>
      <c r="J70" s="160">
        <f>'12 Est Prof Wage Rate'!$G$35</f>
        <v>75</v>
      </c>
      <c r="K70" s="161">
        <f t="shared" si="9"/>
        <v>1800</v>
      </c>
    </row>
    <row r="71" spans="1:11" ht="25.5" x14ac:dyDescent="0.2">
      <c r="A71" s="188">
        <v>1780.7</v>
      </c>
      <c r="B71" s="109" t="s">
        <v>190</v>
      </c>
      <c r="C71" s="98" t="s">
        <v>79</v>
      </c>
      <c r="D71" s="97">
        <v>0.05</v>
      </c>
      <c r="E71" s="107">
        <f t="shared" si="7"/>
        <v>1</v>
      </c>
      <c r="F71" s="96">
        <v>1</v>
      </c>
      <c r="G71" s="158">
        <f t="shared" si="8"/>
        <v>1</v>
      </c>
      <c r="H71" s="159">
        <v>4</v>
      </c>
      <c r="I71" s="158">
        <f t="shared" si="3"/>
        <v>4</v>
      </c>
      <c r="J71" s="160">
        <f>'12 Est Prof Wage Rate'!$G$35</f>
        <v>75</v>
      </c>
      <c r="K71" s="161">
        <f t="shared" si="9"/>
        <v>300</v>
      </c>
    </row>
    <row r="72" spans="1:11" x14ac:dyDescent="0.2">
      <c r="A72" s="98">
        <v>1780.74</v>
      </c>
      <c r="B72" s="101" t="s">
        <v>191</v>
      </c>
      <c r="C72" s="98" t="s">
        <v>79</v>
      </c>
      <c r="D72" s="97">
        <v>0.1</v>
      </c>
      <c r="E72" s="107">
        <f t="shared" si="7"/>
        <v>1</v>
      </c>
      <c r="F72" s="96">
        <v>1</v>
      </c>
      <c r="G72" s="158">
        <f t="shared" si="8"/>
        <v>1</v>
      </c>
      <c r="H72" s="159">
        <v>2</v>
      </c>
      <c r="I72" s="158">
        <f t="shared" si="3"/>
        <v>2</v>
      </c>
      <c r="J72" s="160">
        <f>'12 Est Prof Wage Rate'!$G$35</f>
        <v>75</v>
      </c>
      <c r="K72" s="161">
        <f t="shared" si="9"/>
        <v>150</v>
      </c>
    </row>
    <row r="73" spans="1:11" x14ac:dyDescent="0.2">
      <c r="A73" s="98" t="s">
        <v>272</v>
      </c>
      <c r="B73" s="101" t="s">
        <v>193</v>
      </c>
      <c r="C73" s="98" t="s">
        <v>79</v>
      </c>
      <c r="D73" s="97">
        <v>1</v>
      </c>
      <c r="E73" s="107">
        <f t="shared" si="7"/>
        <v>11</v>
      </c>
      <c r="F73" s="96">
        <v>1</v>
      </c>
      <c r="G73" s="158">
        <f t="shared" si="8"/>
        <v>11</v>
      </c>
      <c r="H73" s="159">
        <v>4</v>
      </c>
      <c r="I73" s="158">
        <f t="shared" si="3"/>
        <v>44</v>
      </c>
      <c r="J73" s="160">
        <f>'12 Est Prof Wage Rate'!$G$35</f>
        <v>75</v>
      </c>
      <c r="K73" s="161">
        <f t="shared" si="9"/>
        <v>3300</v>
      </c>
    </row>
    <row r="74" spans="1:11" x14ac:dyDescent="0.2">
      <c r="A74" s="98" t="s">
        <v>194</v>
      </c>
      <c r="B74" s="101" t="s">
        <v>195</v>
      </c>
      <c r="C74" s="98" t="s">
        <v>79</v>
      </c>
      <c r="D74" s="97">
        <v>1</v>
      </c>
      <c r="E74" s="107">
        <f t="shared" si="7"/>
        <v>11</v>
      </c>
      <c r="F74" s="96">
        <v>12</v>
      </c>
      <c r="G74" s="158">
        <f t="shared" si="8"/>
        <v>132</v>
      </c>
      <c r="H74" s="159">
        <v>2</v>
      </c>
      <c r="I74" s="158">
        <f t="shared" si="3"/>
        <v>264</v>
      </c>
      <c r="J74" s="160">
        <f>'12 Est Prof Wage Rate'!$G$35</f>
        <v>75</v>
      </c>
      <c r="K74" s="161">
        <f t="shared" si="9"/>
        <v>19800</v>
      </c>
    </row>
    <row r="75" spans="1:11" x14ac:dyDescent="0.2">
      <c r="A75" s="98" t="s">
        <v>196</v>
      </c>
      <c r="B75" s="101" t="s">
        <v>197</v>
      </c>
      <c r="C75" s="98" t="s">
        <v>79</v>
      </c>
      <c r="D75" s="97">
        <v>1</v>
      </c>
      <c r="E75" s="107">
        <f t="shared" si="7"/>
        <v>11</v>
      </c>
      <c r="F75" s="96">
        <v>1</v>
      </c>
      <c r="G75" s="158">
        <f t="shared" si="8"/>
        <v>11</v>
      </c>
      <c r="H75" s="159">
        <v>1</v>
      </c>
      <c r="I75" s="158">
        <f t="shared" si="3"/>
        <v>11</v>
      </c>
      <c r="J75" s="160">
        <f>'12 Est Prof Wage Rate'!$G$35</f>
        <v>75</v>
      </c>
      <c r="K75" s="161">
        <f t="shared" si="9"/>
        <v>825</v>
      </c>
    </row>
    <row r="76" spans="1:11" x14ac:dyDescent="0.2">
      <c r="A76" s="98" t="s">
        <v>198</v>
      </c>
      <c r="B76" s="101" t="s">
        <v>199</v>
      </c>
      <c r="C76" s="129" t="s">
        <v>79</v>
      </c>
      <c r="D76" s="97">
        <v>1</v>
      </c>
      <c r="E76" s="107">
        <f t="shared" si="7"/>
        <v>11</v>
      </c>
      <c r="F76" s="96">
        <v>12</v>
      </c>
      <c r="G76" s="158">
        <f t="shared" si="8"/>
        <v>132</v>
      </c>
      <c r="H76" s="159">
        <v>0.5</v>
      </c>
      <c r="I76" s="158">
        <f t="shared" si="3"/>
        <v>66</v>
      </c>
      <c r="J76" s="160">
        <f>'12 Est Prof Wage Rate'!$G$35</f>
        <v>75</v>
      </c>
      <c r="K76" s="161">
        <f t="shared" si="9"/>
        <v>4950</v>
      </c>
    </row>
    <row r="77" spans="1:11" ht="25.5" x14ac:dyDescent="0.2">
      <c r="A77" s="129"/>
      <c r="B77" s="109" t="s">
        <v>203</v>
      </c>
      <c r="C77" s="98" t="s">
        <v>79</v>
      </c>
      <c r="D77" s="97">
        <v>1</v>
      </c>
      <c r="E77" s="107">
        <f t="shared" si="7"/>
        <v>11</v>
      </c>
      <c r="F77" s="96">
        <v>1</v>
      </c>
      <c r="G77" s="158">
        <f t="shared" si="8"/>
        <v>11</v>
      </c>
      <c r="H77" s="159">
        <v>1</v>
      </c>
      <c r="I77" s="158">
        <f t="shared" si="3"/>
        <v>11</v>
      </c>
      <c r="J77" s="160">
        <f>'12 Est Prof Wage Rate'!$G$35</f>
        <v>75</v>
      </c>
      <c r="K77" s="161">
        <f t="shared" si="9"/>
        <v>825</v>
      </c>
    </row>
    <row r="78" spans="1:11" x14ac:dyDescent="0.2">
      <c r="A78" s="98"/>
      <c r="B78" s="101" t="s">
        <v>204</v>
      </c>
      <c r="C78" s="129" t="s">
        <v>79</v>
      </c>
      <c r="D78" s="97">
        <v>0.5</v>
      </c>
      <c r="E78" s="107">
        <f t="shared" si="7"/>
        <v>6</v>
      </c>
      <c r="F78" s="96">
        <v>1</v>
      </c>
      <c r="G78" s="158">
        <f t="shared" si="8"/>
        <v>6</v>
      </c>
      <c r="H78" s="159">
        <v>3</v>
      </c>
      <c r="I78" s="158">
        <f t="shared" si="3"/>
        <v>18</v>
      </c>
      <c r="J78" s="160">
        <f>'12 Est Prof Wage Rate'!$G$35</f>
        <v>75</v>
      </c>
      <c r="K78" s="161">
        <f t="shared" si="9"/>
        <v>1350</v>
      </c>
    </row>
    <row r="79" spans="1:11" ht="25.5" x14ac:dyDescent="0.2">
      <c r="A79" s="98"/>
      <c r="B79" s="109" t="s">
        <v>205</v>
      </c>
      <c r="C79" s="129" t="s">
        <v>79</v>
      </c>
      <c r="D79" s="97">
        <v>1</v>
      </c>
      <c r="E79" s="107">
        <f t="shared" si="7"/>
        <v>11</v>
      </c>
      <c r="F79" s="96">
        <v>1</v>
      </c>
      <c r="G79" s="158">
        <f t="shared" si="8"/>
        <v>11</v>
      </c>
      <c r="H79" s="159">
        <v>0.5</v>
      </c>
      <c r="I79" s="158">
        <f t="shared" ref="I79:I83" si="10">ROUND((G79*H79),0)</f>
        <v>6</v>
      </c>
      <c r="J79" s="160">
        <f>'12 Est Prof Wage Rate'!$G$35</f>
        <v>75</v>
      </c>
      <c r="K79" s="161">
        <f t="shared" si="9"/>
        <v>450</v>
      </c>
    </row>
    <row r="80" spans="1:11" x14ac:dyDescent="0.2">
      <c r="A80" s="98"/>
      <c r="B80" s="101" t="s">
        <v>206</v>
      </c>
      <c r="C80" s="129" t="s">
        <v>79</v>
      </c>
      <c r="D80" s="97">
        <v>1</v>
      </c>
      <c r="E80" s="107">
        <f t="shared" si="7"/>
        <v>11</v>
      </c>
      <c r="F80" s="96">
        <v>1</v>
      </c>
      <c r="G80" s="158">
        <f t="shared" si="8"/>
        <v>11</v>
      </c>
      <c r="H80" s="159">
        <v>0.5</v>
      </c>
      <c r="I80" s="158">
        <f t="shared" si="10"/>
        <v>6</v>
      </c>
      <c r="J80" s="160">
        <f>'12 Est Prof Wage Rate'!$G$35</f>
        <v>75</v>
      </c>
      <c r="K80" s="161">
        <f t="shared" si="9"/>
        <v>450</v>
      </c>
    </row>
    <row r="81" spans="1:11" x14ac:dyDescent="0.2">
      <c r="A81" s="98"/>
      <c r="B81" s="101" t="s">
        <v>207</v>
      </c>
      <c r="C81" s="129" t="s">
        <v>79</v>
      </c>
      <c r="D81" s="97">
        <v>1</v>
      </c>
      <c r="E81" s="107">
        <f t="shared" si="7"/>
        <v>11</v>
      </c>
      <c r="F81" s="96">
        <v>1</v>
      </c>
      <c r="G81" s="158">
        <f t="shared" si="8"/>
        <v>11</v>
      </c>
      <c r="H81" s="159">
        <v>4</v>
      </c>
      <c r="I81" s="158">
        <f t="shared" si="10"/>
        <v>44</v>
      </c>
      <c r="J81" s="160">
        <f>'12 Est Prof Wage Rate'!$G$35</f>
        <v>75</v>
      </c>
      <c r="K81" s="161">
        <f t="shared" si="9"/>
        <v>3300</v>
      </c>
    </row>
    <row r="82" spans="1:11" x14ac:dyDescent="0.2">
      <c r="A82" s="110" t="s">
        <v>208</v>
      </c>
      <c r="B82" s="111"/>
      <c r="C82" s="112"/>
      <c r="D82" s="113"/>
      <c r="E82" s="114"/>
      <c r="F82" s="114"/>
      <c r="G82" s="115"/>
      <c r="H82" s="116"/>
      <c r="I82" s="117"/>
      <c r="J82" s="118"/>
      <c r="K82" s="119"/>
    </row>
    <row r="83" spans="1:11" x14ac:dyDescent="0.2">
      <c r="A83" s="98" t="s">
        <v>209</v>
      </c>
      <c r="B83" s="101" t="s">
        <v>210</v>
      </c>
      <c r="C83" s="98" t="s">
        <v>79</v>
      </c>
      <c r="D83" s="97">
        <v>1</v>
      </c>
      <c r="E83" s="107">
        <f t="shared" si="7"/>
        <v>11</v>
      </c>
      <c r="F83" s="96">
        <v>1</v>
      </c>
      <c r="G83" s="158">
        <f t="shared" ref="G83" si="11">E83*F83</f>
        <v>11</v>
      </c>
      <c r="H83" s="159">
        <v>1</v>
      </c>
      <c r="I83" s="158">
        <f t="shared" si="10"/>
        <v>11</v>
      </c>
      <c r="J83" s="160">
        <f>'12 Est Prof Wage Rate'!$G$35</f>
        <v>75</v>
      </c>
      <c r="K83" s="161">
        <f t="shared" ref="K83" si="12">IF((J83*I83)="","",(J83*I83))</f>
        <v>825</v>
      </c>
    </row>
  </sheetData>
  <phoneticPr fontId="13" type="noConversion"/>
  <printOptions horizontalCentered="1"/>
  <pageMargins left="0.25" right="0.25" top="0.25" bottom="0.25" header="0.5" footer="0.5"/>
  <pageSetup scale="80" fitToHeight="20" orientation="landscape" horizontalDpi="4294967292" verticalDpi="300" r:id="rId1"/>
  <headerFooter alignWithMargins="0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2B3CF7-A336-4E70-8AAC-C20F5EF79827}">
  <sheetPr>
    <tabColor theme="8" tint="0.79998168889431442"/>
    <pageSetUpPr fitToPage="1"/>
  </sheetPr>
  <dimension ref="A1:K36"/>
  <sheetViews>
    <sheetView zoomScaleNormal="100" workbookViewId="0">
      <pane ySplit="12" topLeftCell="A13" activePane="bottomLeft" state="frozen"/>
      <selection pane="bottomLeft" activeCell="L13" sqref="L13"/>
    </sheetView>
  </sheetViews>
  <sheetFormatPr defaultColWidth="9.42578125" defaultRowHeight="12.75" x14ac:dyDescent="0.2"/>
  <cols>
    <col min="1" max="1" width="12.5703125" style="7" customWidth="1"/>
    <col min="2" max="2" width="45.42578125" style="11" customWidth="1"/>
    <col min="3" max="3" width="11.42578125" style="9" customWidth="1"/>
    <col min="4" max="4" width="12.28515625" style="16" customWidth="1"/>
    <col min="5" max="5" width="12.28515625" style="18" customWidth="1"/>
    <col min="6" max="6" width="11.42578125" style="7" customWidth="1"/>
    <col min="7" max="7" width="12.5703125" style="8" customWidth="1"/>
    <col min="8" max="8" width="16.7109375" style="7" bestFit="1" customWidth="1"/>
    <col min="9" max="9" width="12.42578125" style="22" customWidth="1"/>
    <col min="10" max="10" width="9.42578125" style="27"/>
    <col min="11" max="11" width="11.42578125" style="187" bestFit="1" customWidth="1"/>
    <col min="12" max="16384" width="9.42578125" style="1"/>
  </cols>
  <sheetData>
    <row r="1" spans="1:11" x14ac:dyDescent="0.2">
      <c r="A1" s="2" t="str">
        <f>'12 BH Collection WWLG'!A1</f>
        <v>RURAL UTILITIES SERVICE</v>
      </c>
      <c r="B1" s="3"/>
      <c r="C1" s="3"/>
      <c r="D1" s="14"/>
      <c r="E1" s="3"/>
      <c r="F1" s="3"/>
      <c r="G1" s="5"/>
      <c r="H1" s="3"/>
      <c r="I1" s="21"/>
      <c r="J1" s="40"/>
      <c r="K1" s="3"/>
    </row>
    <row r="2" spans="1:11" x14ac:dyDescent="0.2">
      <c r="A2" s="2" t="str">
        <f>'12 BH Collection WWLG'!A2</f>
        <v>WATER AND WASTE LOAN AND GRANT PROGRAM</v>
      </c>
      <c r="B2" s="3"/>
      <c r="C2" s="2"/>
      <c r="D2" s="15"/>
      <c r="E2" s="3"/>
      <c r="F2" s="3"/>
      <c r="G2" s="5"/>
      <c r="H2" s="3"/>
      <c r="I2" s="21"/>
      <c r="J2" s="40"/>
      <c r="K2" s="2"/>
    </row>
    <row r="3" spans="1:11" x14ac:dyDescent="0.2">
      <c r="A3" s="2" t="str">
        <f>'12 BH Collection Tribal Lands'!A3</f>
        <v>ALLEVIATE HEALTH RISKS ON TRIBAL LANDS</v>
      </c>
      <c r="B3" s="3"/>
      <c r="C3" s="2"/>
      <c r="D3" s="15"/>
      <c r="E3" s="3"/>
      <c r="F3" s="3"/>
      <c r="G3" s="5"/>
      <c r="H3" s="3"/>
      <c r="I3" s="21"/>
      <c r="J3" s="40"/>
      <c r="K3" s="2"/>
    </row>
    <row r="4" spans="1:11" x14ac:dyDescent="0.2">
      <c r="A4" s="2" t="str">
        <f>'12 BH Collection WWLG'!A3</f>
        <v>INFORMATION COLLECTION BURDEN HOURS</v>
      </c>
      <c r="B4" s="3"/>
      <c r="C4" s="2"/>
      <c r="D4" s="15"/>
      <c r="E4" s="3"/>
      <c r="F4" s="3"/>
      <c r="G4" s="5"/>
      <c r="H4" s="3"/>
      <c r="I4" s="21"/>
      <c r="J4" s="40"/>
      <c r="K4" s="6"/>
    </row>
    <row r="5" spans="1:11" x14ac:dyDescent="0.2">
      <c r="A5" s="2" t="str">
        <f>'12 BH Collection WWLG'!A4</f>
        <v>OMB # 0572 - 0121</v>
      </c>
      <c r="B5" s="3"/>
      <c r="C5" s="2"/>
      <c r="D5" s="15"/>
      <c r="E5" s="3"/>
      <c r="F5" s="3"/>
      <c r="G5" s="5"/>
      <c r="H5" s="3"/>
      <c r="I5" s="21"/>
      <c r="J5" s="40"/>
      <c r="K5" s="6"/>
    </row>
    <row r="6" spans="1:11" x14ac:dyDescent="0.2">
      <c r="A6" s="4">
        <f>'12 BH Collection WWLG'!A5</f>
        <v>45614</v>
      </c>
      <c r="B6" s="3"/>
      <c r="C6" s="2"/>
      <c r="D6" s="15"/>
      <c r="E6" s="3"/>
      <c r="F6" s="3"/>
      <c r="G6" s="5"/>
      <c r="H6" s="3"/>
      <c r="I6" s="21"/>
      <c r="J6" s="40"/>
      <c r="K6" s="6"/>
    </row>
    <row r="7" spans="1:11" x14ac:dyDescent="0.2">
      <c r="A7" s="4"/>
      <c r="B7" s="3"/>
      <c r="C7" s="2"/>
      <c r="D7" s="15"/>
      <c r="E7" s="3"/>
      <c r="F7" s="3"/>
      <c r="G7" s="5"/>
      <c r="H7" s="3"/>
      <c r="I7" s="21"/>
      <c r="J7" s="40"/>
      <c r="K7" s="6"/>
    </row>
    <row r="8" spans="1:11" x14ac:dyDescent="0.2">
      <c r="A8" s="26" t="s">
        <v>18</v>
      </c>
      <c r="B8" s="3"/>
      <c r="C8" s="173">
        <f>'12 BH Collection Tribal Lands'!C8</f>
        <v>11</v>
      </c>
      <c r="D8" s="26"/>
      <c r="E8" s="3"/>
      <c r="F8" s="39"/>
      <c r="G8" s="1"/>
      <c r="H8" s="42"/>
      <c r="I8" s="100"/>
      <c r="J8" s="192" t="s">
        <v>19</v>
      </c>
      <c r="K8" s="193">
        <f>'12 BH Collection Tribal Lands'!K8</f>
        <v>11</v>
      </c>
    </row>
    <row r="9" spans="1:11" x14ac:dyDescent="0.2">
      <c r="A9" s="26" t="s">
        <v>50</v>
      </c>
      <c r="B9" s="3"/>
      <c r="C9" s="102">
        <f>I10/G10</f>
        <v>0.79757085020242913</v>
      </c>
      <c r="D9" s="26"/>
      <c r="E9" s="3"/>
      <c r="F9" s="42"/>
      <c r="G9" s="1"/>
      <c r="H9" s="42"/>
      <c r="I9" s="100"/>
      <c r="J9" s="42" t="s">
        <v>51</v>
      </c>
      <c r="K9" s="105">
        <f>G10/C8</f>
        <v>44.909090909090907</v>
      </c>
    </row>
    <row r="10" spans="1:11" x14ac:dyDescent="0.2">
      <c r="A10" s="26" t="s">
        <v>52</v>
      </c>
      <c r="B10" s="3"/>
      <c r="C10" s="2"/>
      <c r="D10" s="15"/>
      <c r="E10" s="3"/>
      <c r="F10" s="42" t="s">
        <v>53</v>
      </c>
      <c r="G10" s="104">
        <f>SUM(G14:G36)</f>
        <v>494</v>
      </c>
      <c r="H10" s="42"/>
      <c r="I10" s="104">
        <f>SUM(I14:I36)</f>
        <v>394</v>
      </c>
      <c r="J10" s="41"/>
      <c r="K10" s="103">
        <f>SUM(K14:K36)</f>
        <v>29550</v>
      </c>
    </row>
    <row r="11" spans="1:11" x14ac:dyDescent="0.2">
      <c r="A11" s="151" t="s">
        <v>54</v>
      </c>
      <c r="B11" s="152" t="s">
        <v>55</v>
      </c>
      <c r="C11" s="152" t="s">
        <v>56</v>
      </c>
      <c r="D11" s="152" t="s">
        <v>57</v>
      </c>
      <c r="E11" s="153" t="s">
        <v>58</v>
      </c>
      <c r="F11" s="154" t="s">
        <v>59</v>
      </c>
      <c r="G11" s="153" t="s">
        <v>60</v>
      </c>
      <c r="H11" s="155" t="s">
        <v>61</v>
      </c>
      <c r="I11" s="156" t="s">
        <v>62</v>
      </c>
      <c r="J11" s="157" t="s">
        <v>63</v>
      </c>
      <c r="K11" s="157" t="s">
        <v>64</v>
      </c>
    </row>
    <row r="12" spans="1:11" ht="51" x14ac:dyDescent="0.2">
      <c r="A12" s="151" t="s">
        <v>65</v>
      </c>
      <c r="B12" s="152" t="s">
        <v>66</v>
      </c>
      <c r="C12" s="152" t="s">
        <v>67</v>
      </c>
      <c r="D12" s="162" t="s">
        <v>68</v>
      </c>
      <c r="E12" s="153" t="s">
        <v>69</v>
      </c>
      <c r="F12" s="152" t="s">
        <v>70</v>
      </c>
      <c r="G12" s="163" t="s">
        <v>71</v>
      </c>
      <c r="H12" s="152" t="s">
        <v>72</v>
      </c>
      <c r="I12" s="164" t="s">
        <v>73</v>
      </c>
      <c r="J12" s="156" t="s">
        <v>74</v>
      </c>
      <c r="K12" s="217" t="s">
        <v>75</v>
      </c>
    </row>
    <row r="13" spans="1:11" x14ac:dyDescent="0.2">
      <c r="A13" s="110" t="s">
        <v>76</v>
      </c>
      <c r="B13" s="111"/>
      <c r="C13" s="112"/>
      <c r="D13" s="113"/>
      <c r="E13" s="114"/>
      <c r="F13" s="114"/>
      <c r="G13" s="115"/>
      <c r="H13" s="116"/>
      <c r="I13" s="117"/>
      <c r="J13" s="118"/>
      <c r="K13" s="119"/>
    </row>
    <row r="14" spans="1:11" ht="25.5" x14ac:dyDescent="0.2">
      <c r="A14" s="98" t="s">
        <v>211</v>
      </c>
      <c r="B14" s="101" t="s">
        <v>264</v>
      </c>
      <c r="C14" s="129" t="s">
        <v>213</v>
      </c>
      <c r="D14" s="97">
        <v>1</v>
      </c>
      <c r="E14" s="158">
        <f>ROUND((D14*$C$8),0)</f>
        <v>11</v>
      </c>
      <c r="F14" s="98">
        <v>2</v>
      </c>
      <c r="G14" s="158">
        <f>E14*F14</f>
        <v>22</v>
      </c>
      <c r="H14" s="159">
        <v>1</v>
      </c>
      <c r="I14" s="158">
        <f>ROUND((G14*H14),0)</f>
        <v>22</v>
      </c>
      <c r="J14" s="160">
        <f>'12 Est Prof Wage Rate'!$G$35</f>
        <v>75</v>
      </c>
      <c r="K14" s="161">
        <f>IF((J14*I14)="","",(J14*I14))</f>
        <v>1650</v>
      </c>
    </row>
    <row r="15" spans="1:11" ht="25.5" x14ac:dyDescent="0.2">
      <c r="A15" s="98" t="s">
        <v>211</v>
      </c>
      <c r="B15" s="101" t="s">
        <v>214</v>
      </c>
      <c r="C15" s="129" t="s">
        <v>215</v>
      </c>
      <c r="D15" s="97">
        <v>1</v>
      </c>
      <c r="E15" s="158">
        <f t="shared" ref="E15:E19" si="0">ROUND((D15*$C$8),0)</f>
        <v>11</v>
      </c>
      <c r="F15" s="98">
        <v>2</v>
      </c>
      <c r="G15" s="158">
        <f t="shared" ref="G15:G18" si="1">E15*F15</f>
        <v>22</v>
      </c>
      <c r="H15" s="159">
        <v>1</v>
      </c>
      <c r="I15" s="158">
        <f t="shared" ref="I15:I36" si="2">ROUND((G15*H15),0)</f>
        <v>22</v>
      </c>
      <c r="J15" s="160">
        <f>'12 Est Prof Wage Rate'!$G$35</f>
        <v>75</v>
      </c>
      <c r="K15" s="161">
        <f t="shared" ref="K15:K18" si="3">IF((J15*I15)="","",(J15*I15))</f>
        <v>1650</v>
      </c>
    </row>
    <row r="16" spans="1:11" ht="25.5" x14ac:dyDescent="0.2">
      <c r="A16" s="98" t="s">
        <v>216</v>
      </c>
      <c r="B16" s="109" t="s">
        <v>217</v>
      </c>
      <c r="C16" s="129" t="s">
        <v>218</v>
      </c>
      <c r="D16" s="97">
        <v>1</v>
      </c>
      <c r="E16" s="158">
        <f t="shared" si="0"/>
        <v>11</v>
      </c>
      <c r="F16" s="98">
        <v>1</v>
      </c>
      <c r="G16" s="158">
        <f t="shared" si="1"/>
        <v>11</v>
      </c>
      <c r="H16" s="159">
        <v>5</v>
      </c>
      <c r="I16" s="158">
        <f t="shared" si="2"/>
        <v>55</v>
      </c>
      <c r="J16" s="160">
        <f>'12 Est Prof Wage Rate'!$G$35</f>
        <v>75</v>
      </c>
      <c r="K16" s="161">
        <f t="shared" si="3"/>
        <v>4125</v>
      </c>
    </row>
    <row r="17" spans="1:11" ht="25.5" x14ac:dyDescent="0.2">
      <c r="A17" s="98" t="s">
        <v>222</v>
      </c>
      <c r="B17" s="101" t="s">
        <v>223</v>
      </c>
      <c r="C17" s="129" t="s">
        <v>224</v>
      </c>
      <c r="D17" s="97">
        <v>1</v>
      </c>
      <c r="E17" s="158">
        <f t="shared" si="0"/>
        <v>11</v>
      </c>
      <c r="F17" s="98">
        <v>1</v>
      </c>
      <c r="G17" s="158">
        <f t="shared" si="1"/>
        <v>11</v>
      </c>
      <c r="H17" s="159">
        <f>10/60</f>
        <v>0.16666666666666666</v>
      </c>
      <c r="I17" s="158">
        <f t="shared" si="2"/>
        <v>2</v>
      </c>
      <c r="J17" s="160">
        <f>'12 Est Prof Wage Rate'!$G$35</f>
        <v>75</v>
      </c>
      <c r="K17" s="161">
        <f t="shared" si="3"/>
        <v>150</v>
      </c>
    </row>
    <row r="18" spans="1:11" ht="25.5" x14ac:dyDescent="0.2">
      <c r="A18" s="98" t="s">
        <v>225</v>
      </c>
      <c r="B18" s="101" t="s">
        <v>226</v>
      </c>
      <c r="C18" s="129" t="s">
        <v>227</v>
      </c>
      <c r="D18" s="97">
        <v>1</v>
      </c>
      <c r="E18" s="158">
        <f t="shared" si="0"/>
        <v>11</v>
      </c>
      <c r="F18" s="98">
        <v>1</v>
      </c>
      <c r="G18" s="158">
        <f t="shared" si="1"/>
        <v>11</v>
      </c>
      <c r="H18" s="159">
        <v>0.25</v>
      </c>
      <c r="I18" s="158">
        <f t="shared" si="2"/>
        <v>3</v>
      </c>
      <c r="J18" s="160">
        <f>'12 Est Prof Wage Rate'!$G$35</f>
        <v>75</v>
      </c>
      <c r="K18" s="161">
        <f t="shared" si="3"/>
        <v>225</v>
      </c>
    </row>
    <row r="19" spans="1:11" ht="25.5" x14ac:dyDescent="0.2">
      <c r="A19" s="98" t="s">
        <v>228</v>
      </c>
      <c r="B19" s="101" t="s">
        <v>229</v>
      </c>
      <c r="C19" s="129" t="s">
        <v>230</v>
      </c>
      <c r="D19" s="97">
        <v>0.1</v>
      </c>
      <c r="E19" s="158">
        <f t="shared" si="0"/>
        <v>1</v>
      </c>
      <c r="F19" s="98">
        <v>1</v>
      </c>
      <c r="G19" s="158">
        <f t="shared" ref="G19" si="4">E19*F19</f>
        <v>1</v>
      </c>
      <c r="H19" s="159">
        <v>1</v>
      </c>
      <c r="I19" s="158">
        <f t="shared" si="2"/>
        <v>1</v>
      </c>
      <c r="J19" s="160">
        <f>'12 Est Prof Wage Rate'!$G$35</f>
        <v>75</v>
      </c>
      <c r="K19" s="161">
        <f t="shared" ref="K19" si="5">IF((J19*I19)="","",(J19*I19))</f>
        <v>75</v>
      </c>
    </row>
    <row r="20" spans="1:11" x14ac:dyDescent="0.2">
      <c r="A20" s="110" t="s">
        <v>231</v>
      </c>
      <c r="B20" s="111"/>
      <c r="C20" s="112"/>
      <c r="D20" s="113"/>
      <c r="E20" s="114"/>
      <c r="F20" s="114"/>
      <c r="G20" s="115"/>
      <c r="H20" s="116"/>
      <c r="I20" s="117"/>
      <c r="J20" s="118"/>
      <c r="K20" s="119"/>
    </row>
    <row r="21" spans="1:11" ht="51" x14ac:dyDescent="0.2">
      <c r="A21" s="98" t="s">
        <v>232</v>
      </c>
      <c r="B21" s="101" t="s">
        <v>233</v>
      </c>
      <c r="C21" s="129" t="s">
        <v>341</v>
      </c>
      <c r="D21" s="97">
        <v>1</v>
      </c>
      <c r="E21" s="158">
        <f>ROUND((D21*$K$8),0)</f>
        <v>11</v>
      </c>
      <c r="F21" s="98">
        <v>1</v>
      </c>
      <c r="G21" s="158">
        <f>E21*F21</f>
        <v>11</v>
      </c>
      <c r="H21" s="159">
        <v>1</v>
      </c>
      <c r="I21" s="158">
        <f t="shared" si="2"/>
        <v>11</v>
      </c>
      <c r="J21" s="160">
        <f>'12 Est Prof Wage Rate'!$G$35</f>
        <v>75</v>
      </c>
      <c r="K21" s="161">
        <f>IF((J21*I21)="","",(J21*I21))</f>
        <v>825</v>
      </c>
    </row>
    <row r="22" spans="1:11" ht="63.75" x14ac:dyDescent="0.2">
      <c r="A22" s="98" t="s">
        <v>234</v>
      </c>
      <c r="B22" s="101" t="s">
        <v>235</v>
      </c>
      <c r="C22" s="129" t="s">
        <v>342</v>
      </c>
      <c r="D22" s="97">
        <v>1</v>
      </c>
      <c r="E22" s="158">
        <f t="shared" ref="E22:E36" si="6">ROUND((D22*$K$8),0)</f>
        <v>11</v>
      </c>
      <c r="F22" s="98">
        <v>1</v>
      </c>
      <c r="G22" s="158">
        <f>E22*F22</f>
        <v>11</v>
      </c>
      <c r="H22" s="159">
        <v>1</v>
      </c>
      <c r="I22" s="158">
        <f t="shared" si="2"/>
        <v>11</v>
      </c>
      <c r="J22" s="160">
        <f>'12 Est Prof Wage Rate'!$G$35</f>
        <v>75</v>
      </c>
      <c r="K22" s="161">
        <f>IF((J22*I22)="","",(J22*I22))</f>
        <v>825</v>
      </c>
    </row>
    <row r="23" spans="1:11" ht="38.25" x14ac:dyDescent="0.2">
      <c r="A23" s="98" t="s">
        <v>236</v>
      </c>
      <c r="B23" s="101" t="s">
        <v>237</v>
      </c>
      <c r="C23" s="129" t="s">
        <v>238</v>
      </c>
      <c r="D23" s="97">
        <v>1</v>
      </c>
      <c r="E23" s="107">
        <f t="shared" si="6"/>
        <v>11</v>
      </c>
      <c r="F23" s="96">
        <v>1</v>
      </c>
      <c r="G23" s="158">
        <f t="shared" ref="G23" si="7">E23*F23</f>
        <v>11</v>
      </c>
      <c r="H23" s="159">
        <v>0.25</v>
      </c>
      <c r="I23" s="158">
        <f t="shared" si="2"/>
        <v>3</v>
      </c>
      <c r="J23" s="160">
        <f>'12 Est Prof Wage Rate'!$G$35</f>
        <v>75</v>
      </c>
      <c r="K23" s="161">
        <f t="shared" ref="K23" si="8">IF((J23*I23)="","",(J23*I23))</f>
        <v>225</v>
      </c>
    </row>
    <row r="24" spans="1:11" ht="51" x14ac:dyDescent="0.2">
      <c r="A24" s="98" t="s">
        <v>239</v>
      </c>
      <c r="B24" s="101" t="s">
        <v>240</v>
      </c>
      <c r="C24" s="129" t="s">
        <v>343</v>
      </c>
      <c r="D24" s="97">
        <v>1</v>
      </c>
      <c r="E24" s="158">
        <f t="shared" si="6"/>
        <v>11</v>
      </c>
      <c r="F24" s="98">
        <v>1</v>
      </c>
      <c r="G24" s="158">
        <f>E24*F24</f>
        <v>11</v>
      </c>
      <c r="H24" s="159">
        <v>8</v>
      </c>
      <c r="I24" s="158">
        <f t="shared" si="2"/>
        <v>88</v>
      </c>
      <c r="J24" s="160">
        <f>'12 Est Prof Wage Rate'!$G$35</f>
        <v>75</v>
      </c>
      <c r="K24" s="161">
        <f>IF((J24*I24)="","",(J24*I24))</f>
        <v>6600</v>
      </c>
    </row>
    <row r="25" spans="1:11" ht="25.5" x14ac:dyDescent="0.2">
      <c r="A25" s="98" t="s">
        <v>241</v>
      </c>
      <c r="B25" s="101" t="s">
        <v>242</v>
      </c>
      <c r="C25" s="129" t="s">
        <v>243</v>
      </c>
      <c r="D25" s="97">
        <v>1</v>
      </c>
      <c r="E25" s="158">
        <f t="shared" si="6"/>
        <v>11</v>
      </c>
      <c r="F25" s="98">
        <v>1</v>
      </c>
      <c r="G25" s="158">
        <f>E25*F25</f>
        <v>11</v>
      </c>
      <c r="H25" s="159">
        <v>1</v>
      </c>
      <c r="I25" s="158">
        <f t="shared" si="2"/>
        <v>11</v>
      </c>
      <c r="J25" s="160">
        <f>'12 Est Prof Wage Rate'!$G$35</f>
        <v>75</v>
      </c>
      <c r="K25" s="161">
        <f>IF((J25*I25)="","",(J25*I25))</f>
        <v>825</v>
      </c>
    </row>
    <row r="26" spans="1:11" ht="38.25" x14ac:dyDescent="0.2">
      <c r="A26" s="98" t="s">
        <v>244</v>
      </c>
      <c r="B26" s="101" t="s">
        <v>245</v>
      </c>
      <c r="C26" s="129" t="s">
        <v>246</v>
      </c>
      <c r="D26" s="97">
        <v>1</v>
      </c>
      <c r="E26" s="158">
        <f t="shared" si="6"/>
        <v>11</v>
      </c>
      <c r="F26" s="98">
        <v>1</v>
      </c>
      <c r="G26" s="158">
        <f t="shared" ref="G26:G29" si="9">E26*F26</f>
        <v>11</v>
      </c>
      <c r="H26" s="159">
        <v>1.5</v>
      </c>
      <c r="I26" s="158">
        <f t="shared" si="2"/>
        <v>17</v>
      </c>
      <c r="J26" s="160">
        <f>'12 Est Prof Wage Rate'!$G$35</f>
        <v>75</v>
      </c>
      <c r="K26" s="161">
        <f t="shared" ref="K26:K29" si="10">IF((J26*I26)="","",(J26*I26))</f>
        <v>1275</v>
      </c>
    </row>
    <row r="27" spans="1:11" ht="38.25" x14ac:dyDescent="0.2">
      <c r="A27" s="98" t="s">
        <v>244</v>
      </c>
      <c r="B27" s="101" t="s">
        <v>247</v>
      </c>
      <c r="C27" s="129" t="s">
        <v>344</v>
      </c>
      <c r="D27" s="97">
        <v>1</v>
      </c>
      <c r="E27" s="158">
        <f t="shared" si="6"/>
        <v>11</v>
      </c>
      <c r="F27" s="98">
        <v>1</v>
      </c>
      <c r="G27" s="158">
        <f t="shared" si="9"/>
        <v>11</v>
      </c>
      <c r="H27" s="159">
        <f>20/60</f>
        <v>0.33333333333333331</v>
      </c>
      <c r="I27" s="158">
        <f t="shared" si="2"/>
        <v>4</v>
      </c>
      <c r="J27" s="160">
        <f>'12 Est Prof Wage Rate'!$G$35</f>
        <v>75</v>
      </c>
      <c r="K27" s="161">
        <f t="shared" si="10"/>
        <v>300</v>
      </c>
    </row>
    <row r="28" spans="1:11" ht="51" x14ac:dyDescent="0.2">
      <c r="A28" s="98" t="s">
        <v>248</v>
      </c>
      <c r="B28" s="101" t="s">
        <v>249</v>
      </c>
      <c r="C28" s="129" t="s">
        <v>345</v>
      </c>
      <c r="D28" s="97">
        <v>1</v>
      </c>
      <c r="E28" s="158">
        <f t="shared" si="6"/>
        <v>11</v>
      </c>
      <c r="F28" s="98">
        <v>1</v>
      </c>
      <c r="G28" s="158">
        <f t="shared" si="9"/>
        <v>11</v>
      </c>
      <c r="H28" s="159">
        <v>2.5</v>
      </c>
      <c r="I28" s="158">
        <f t="shared" si="2"/>
        <v>28</v>
      </c>
      <c r="J28" s="160">
        <f>'12 Est Prof Wage Rate'!$G$35</f>
        <v>75</v>
      </c>
      <c r="K28" s="161">
        <f t="shared" si="10"/>
        <v>2100</v>
      </c>
    </row>
    <row r="29" spans="1:11" ht="25.5" x14ac:dyDescent="0.2">
      <c r="A29" s="98" t="s">
        <v>250</v>
      </c>
      <c r="B29" s="101" t="s">
        <v>251</v>
      </c>
      <c r="C29" s="129" t="s">
        <v>252</v>
      </c>
      <c r="D29" s="97">
        <v>0.1</v>
      </c>
      <c r="E29" s="158">
        <f t="shared" si="6"/>
        <v>1</v>
      </c>
      <c r="F29" s="98">
        <v>1</v>
      </c>
      <c r="G29" s="158">
        <f t="shared" si="9"/>
        <v>1</v>
      </c>
      <c r="H29" s="159">
        <v>1</v>
      </c>
      <c r="I29" s="158">
        <f t="shared" si="2"/>
        <v>1</v>
      </c>
      <c r="J29" s="160">
        <f>'12 Est Prof Wage Rate'!$G$35</f>
        <v>75</v>
      </c>
      <c r="K29" s="161">
        <f t="shared" si="10"/>
        <v>75</v>
      </c>
    </row>
    <row r="30" spans="1:11" x14ac:dyDescent="0.2">
      <c r="A30" s="110" t="s">
        <v>178</v>
      </c>
      <c r="B30" s="111"/>
      <c r="C30" s="112"/>
      <c r="D30" s="113"/>
      <c r="E30" s="114"/>
      <c r="F30" s="114"/>
      <c r="G30" s="115"/>
      <c r="H30" s="116"/>
      <c r="I30" s="117"/>
      <c r="J30" s="118"/>
      <c r="K30" s="119"/>
    </row>
    <row r="31" spans="1:11" ht="25.5" x14ac:dyDescent="0.2">
      <c r="A31" s="98" t="s">
        <v>180</v>
      </c>
      <c r="B31" s="101" t="s">
        <v>253</v>
      </c>
      <c r="C31" s="129" t="s">
        <v>254</v>
      </c>
      <c r="D31" s="97">
        <v>1</v>
      </c>
      <c r="E31" s="158">
        <f t="shared" si="6"/>
        <v>11</v>
      </c>
      <c r="F31" s="98">
        <v>1</v>
      </c>
      <c r="G31" s="158">
        <f t="shared" ref="G31:G36" si="11">E31*F31</f>
        <v>11</v>
      </c>
      <c r="H31" s="159">
        <f>10/60</f>
        <v>0.16666666666666666</v>
      </c>
      <c r="I31" s="158">
        <f t="shared" si="2"/>
        <v>2</v>
      </c>
      <c r="J31" s="160">
        <f>'12 Est Prof Wage Rate'!$G$35</f>
        <v>75</v>
      </c>
      <c r="K31" s="161">
        <f t="shared" ref="K31:K36" si="12">IF((J31*I31)="","",(J31*I31))</f>
        <v>150</v>
      </c>
    </row>
    <row r="32" spans="1:11" ht="25.5" x14ac:dyDescent="0.2">
      <c r="A32" s="98">
        <v>1780.75</v>
      </c>
      <c r="B32" s="101" t="s">
        <v>349</v>
      </c>
      <c r="C32" s="129" t="s">
        <v>255</v>
      </c>
      <c r="D32" s="97">
        <v>1</v>
      </c>
      <c r="E32" s="158">
        <f t="shared" si="6"/>
        <v>11</v>
      </c>
      <c r="F32" s="98">
        <v>1</v>
      </c>
      <c r="G32" s="158">
        <f t="shared" si="11"/>
        <v>11</v>
      </c>
      <c r="H32" s="159">
        <v>0.25</v>
      </c>
      <c r="I32" s="158">
        <f t="shared" si="2"/>
        <v>3</v>
      </c>
      <c r="J32" s="160">
        <f>'12 Est Prof Wage Rate'!$G$35</f>
        <v>75</v>
      </c>
      <c r="K32" s="161">
        <f t="shared" si="12"/>
        <v>225</v>
      </c>
    </row>
    <row r="33" spans="1:11" ht="25.5" x14ac:dyDescent="0.2">
      <c r="A33" s="98">
        <v>1780.75</v>
      </c>
      <c r="B33" s="101" t="s">
        <v>256</v>
      </c>
      <c r="C33" s="129" t="s">
        <v>346</v>
      </c>
      <c r="D33" s="97">
        <v>1</v>
      </c>
      <c r="E33" s="158">
        <f t="shared" si="6"/>
        <v>11</v>
      </c>
      <c r="F33" s="98">
        <v>1</v>
      </c>
      <c r="G33" s="158">
        <f t="shared" si="11"/>
        <v>11</v>
      </c>
      <c r="H33" s="159">
        <v>0.25</v>
      </c>
      <c r="I33" s="158">
        <f t="shared" si="2"/>
        <v>3</v>
      </c>
      <c r="J33" s="160">
        <f>'12 Est Prof Wage Rate'!$G$35</f>
        <v>75</v>
      </c>
      <c r="K33" s="161">
        <f t="shared" si="12"/>
        <v>225</v>
      </c>
    </row>
    <row r="34" spans="1:11" ht="38.25" x14ac:dyDescent="0.2">
      <c r="A34" s="98" t="s">
        <v>257</v>
      </c>
      <c r="B34" s="101" t="s">
        <v>258</v>
      </c>
      <c r="C34" s="129" t="s">
        <v>347</v>
      </c>
      <c r="D34" s="97">
        <v>1</v>
      </c>
      <c r="E34" s="158">
        <f t="shared" si="6"/>
        <v>11</v>
      </c>
      <c r="F34" s="98">
        <v>12</v>
      </c>
      <c r="G34" s="158">
        <f t="shared" si="11"/>
        <v>132</v>
      </c>
      <c r="H34" s="159">
        <v>0.5</v>
      </c>
      <c r="I34" s="158">
        <f t="shared" si="2"/>
        <v>66</v>
      </c>
      <c r="J34" s="160">
        <f>'12 Est Prof Wage Rate'!$G$35</f>
        <v>75</v>
      </c>
      <c r="K34" s="161">
        <f t="shared" si="12"/>
        <v>4950</v>
      </c>
    </row>
    <row r="35" spans="1:11" ht="38.25" x14ac:dyDescent="0.2">
      <c r="A35" s="98" t="s">
        <v>259</v>
      </c>
      <c r="B35" s="101" t="s">
        <v>260</v>
      </c>
      <c r="C35" s="129" t="s">
        <v>348</v>
      </c>
      <c r="D35" s="97">
        <v>1</v>
      </c>
      <c r="E35" s="158">
        <f t="shared" si="6"/>
        <v>11</v>
      </c>
      <c r="F35" s="98">
        <v>12</v>
      </c>
      <c r="G35" s="158">
        <f t="shared" si="11"/>
        <v>132</v>
      </c>
      <c r="H35" s="159">
        <v>0.25</v>
      </c>
      <c r="I35" s="158">
        <f t="shared" si="2"/>
        <v>33</v>
      </c>
      <c r="J35" s="160">
        <f>'12 Est Prof Wage Rate'!$G$35</f>
        <v>75</v>
      </c>
      <c r="K35" s="161">
        <f t="shared" si="12"/>
        <v>2475</v>
      </c>
    </row>
    <row r="36" spans="1:11" ht="25.5" x14ac:dyDescent="0.2">
      <c r="A36" s="98" t="s">
        <v>261</v>
      </c>
      <c r="B36" s="101" t="s">
        <v>262</v>
      </c>
      <c r="C36" s="129" t="s">
        <v>263</v>
      </c>
      <c r="D36" s="97">
        <v>0.95</v>
      </c>
      <c r="E36" s="158">
        <f t="shared" si="6"/>
        <v>10</v>
      </c>
      <c r="F36" s="98">
        <v>3</v>
      </c>
      <c r="G36" s="158">
        <f t="shared" si="11"/>
        <v>30</v>
      </c>
      <c r="H36" s="159">
        <v>0.25</v>
      </c>
      <c r="I36" s="158">
        <f t="shared" si="2"/>
        <v>8</v>
      </c>
      <c r="J36" s="160">
        <f>'12 Est Prof Wage Rate'!$G$35</f>
        <v>75</v>
      </c>
      <c r="K36" s="161">
        <f t="shared" si="12"/>
        <v>600</v>
      </c>
    </row>
  </sheetData>
  <printOptions horizontalCentered="1"/>
  <pageMargins left="0.25" right="0.25" top="0.25" bottom="0.25" header="0.5" footer="0.5"/>
  <pageSetup scale="62" fitToHeight="10" orientation="landscape" horizontalDpi="4294967292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42DC63BD95EF4408C86BB4AC44CBE19" ma:contentTypeVersion="17" ma:contentTypeDescription="Create a new document." ma:contentTypeScope="" ma:versionID="a1d7c389964b4fd561d69f924be0ae69">
  <xsd:schema xmlns:xsd="http://www.w3.org/2001/XMLSchema" xmlns:xs="http://www.w3.org/2001/XMLSchema" xmlns:p="http://schemas.microsoft.com/office/2006/metadata/properties" xmlns:ns1="http://schemas.microsoft.com/sharepoint/v3" xmlns:ns2="e408ad9c-d5d2-4046-b889-a2ff69b3bbbc" xmlns:ns3="73fb875a-8af9-4255-b008-0995492d31cd" xmlns:ns4="a1b2674d-54f9-4586-a136-140e05e0fc28" targetNamespace="http://schemas.microsoft.com/office/2006/metadata/properties" ma:root="true" ma:fieldsID="d8ac0084c617e45e55a0badb802bc4e7" ns1:_="" ns2:_="" ns3:_="" ns4:_="">
    <xsd:import namespace="http://schemas.microsoft.com/sharepoint/v3"/>
    <xsd:import namespace="e408ad9c-d5d2-4046-b889-a2ff69b3bbbc"/>
    <xsd:import namespace="73fb875a-8af9-4255-b008-0995492d31cd"/>
    <xsd:import namespace="a1b2674d-54f9-4586-a136-140e05e0fc28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1:_ip_UnifiedCompliancePolicyProperties" minOccurs="0"/>
                <xsd:element ref="ns1:_ip_UnifiedCompliancePolicyUIAction" minOccurs="0"/>
                <xsd:element ref="ns4:SharedWithUsers" minOccurs="0"/>
                <xsd:element ref="ns4:SharedWithDetails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9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0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08ad9c-d5d2-4046-b889-a2ff69b3bbbc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Image Tags" ma:readOnly="false" ma:fieldId="{5cf76f15-5ced-4ddc-b409-7134ff3c332f}" ma:taxonomyMulti="true" ma:sspId="8ff62593-b918-4deb-ac08-0d74ac0cc7e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4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fb875a-8af9-4255-b008-0995492d31cd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6d0785d0-168d-4ba3-b677-91e03c4ebf57}" ma:internalName="TaxCatchAll" ma:showField="CatchAllData" ma:web="a1b2674d-54f9-4586-a136-140e05e0fc2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b2674d-54f9-4586-a136-140e05e0fc28" elementFormDefault="qualified">
    <xsd:import namespace="http://schemas.microsoft.com/office/2006/documentManagement/types"/>
    <xsd:import namespace="http://schemas.microsoft.com/office/infopath/2007/PartnerControls"/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3fb875a-8af9-4255-b008-0995492d31cd" xsi:nil="true"/>
    <lcf76f155ced4ddcb4097134ff3c332f xmlns="e408ad9c-d5d2-4046-b889-a2ff69b3bbbc">
      <Terms xmlns="http://schemas.microsoft.com/office/infopath/2007/PartnerControls"/>
    </lcf76f155ced4ddcb4097134ff3c332f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7305C12-8D68-4115-8114-CB43AB921A0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e408ad9c-d5d2-4046-b889-a2ff69b3bbbc"/>
    <ds:schemaRef ds:uri="73fb875a-8af9-4255-b008-0995492d31cd"/>
    <ds:schemaRef ds:uri="a1b2674d-54f9-4586-a136-140e05e0fc2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E2AB75E-4479-4E81-8BA5-F6A1AFB9A047}">
  <ds:schemaRefs>
    <ds:schemaRef ds:uri="http://schemas.microsoft.com/office/2006/metadata/properties"/>
    <ds:schemaRef ds:uri="http://schemas.microsoft.com/office/infopath/2007/PartnerControls"/>
    <ds:schemaRef ds:uri="73fb875a-8af9-4255-b008-0995492d31cd"/>
    <ds:schemaRef ds:uri="e408ad9c-d5d2-4046-b889-a2ff69b3bbbc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C5A1AD74-059E-4EA8-A033-8AB0A4D45B2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23</vt:i4>
      </vt:variant>
      <vt:variant>
        <vt:lpstr>Named Ranges</vt:lpstr>
      </vt:variant>
      <vt:variant>
        <vt:i4>37</vt:i4>
      </vt:variant>
    </vt:vector>
  </HeadingPairs>
  <TitlesOfParts>
    <vt:vector size="60" baseType="lpstr">
      <vt:lpstr>Summary</vt:lpstr>
      <vt:lpstr>12 BH Collection WWLG</vt:lpstr>
      <vt:lpstr>12 Not Inc in BH WWLG</vt:lpstr>
      <vt:lpstr>12 BH Collection WWPPG</vt:lpstr>
      <vt:lpstr>12 Not Inc in BH WWPPG</vt:lpstr>
      <vt:lpstr>12 BH Collection Colonias</vt:lpstr>
      <vt:lpstr>12 Not Inc in BH Colonias</vt:lpstr>
      <vt:lpstr>12 BH Collection Tribal Lands</vt:lpstr>
      <vt:lpstr>12 Not Inc in BH Tribal Lands</vt:lpstr>
      <vt:lpstr>12 BH Collection ECWAG</vt:lpstr>
      <vt:lpstr>12 Not Inc in BH ECWAG</vt:lpstr>
      <vt:lpstr>12 BH Collection RAVG-Reg</vt:lpstr>
      <vt:lpstr>12 Not Inc in BH RAVG-Reg</vt:lpstr>
      <vt:lpstr>12 BH Collection RAVG PPG</vt:lpstr>
      <vt:lpstr>12 Not Inc in BH RAVG PPG</vt:lpstr>
      <vt:lpstr>12 Est Prof Wage Rate</vt:lpstr>
      <vt:lpstr>14 Ann Cost to Fed Gov Est WWLG</vt:lpstr>
      <vt:lpstr>14 Ann Cost toFedGovEst WWPPG</vt:lpstr>
      <vt:lpstr>14 AnnCost toFedGovEst Colonias</vt:lpstr>
      <vt:lpstr>14 AnnCost toFedGovEst Tribal</vt:lpstr>
      <vt:lpstr>14 AnnCost toFedGovEst ECWAG</vt:lpstr>
      <vt:lpstr>14 AnnCost toFedGovEst RAVGReg</vt:lpstr>
      <vt:lpstr>14 Ann Cost toFedGovEst RAVGPPG</vt:lpstr>
      <vt:lpstr>'12 BH Collection Colonias'!Print_Area</vt:lpstr>
      <vt:lpstr>'12 BH Collection ECWAG'!Print_Area</vt:lpstr>
      <vt:lpstr>'12 BH Collection RAVG PPG'!Print_Area</vt:lpstr>
      <vt:lpstr>'12 BH Collection RAVG-Reg'!Print_Area</vt:lpstr>
      <vt:lpstr>'12 BH Collection Tribal Lands'!Print_Area</vt:lpstr>
      <vt:lpstr>'12 BH Collection WWLG'!Print_Area</vt:lpstr>
      <vt:lpstr>'12 BH Collection WWPPG'!Print_Area</vt:lpstr>
      <vt:lpstr>'12 Est Prof Wage Rate'!Print_Area</vt:lpstr>
      <vt:lpstr>'14 Ann Cost to Fed Gov Est WWLG'!Print_Area</vt:lpstr>
      <vt:lpstr>'14 Ann Cost toFedGovEst RAVGPPG'!Print_Area</vt:lpstr>
      <vt:lpstr>'14 Ann Cost toFedGovEst WWPPG'!Print_Area</vt:lpstr>
      <vt:lpstr>'14 AnnCost toFedGovEst Colonias'!Print_Area</vt:lpstr>
      <vt:lpstr>'14 AnnCost toFedGovEst ECWAG'!Print_Area</vt:lpstr>
      <vt:lpstr>'14 AnnCost toFedGovEst RAVGReg'!Print_Area</vt:lpstr>
      <vt:lpstr>'14 AnnCost toFedGovEst Tribal'!Print_Area</vt:lpstr>
      <vt:lpstr>'12 BH Collection Colonias'!Print_Titles</vt:lpstr>
      <vt:lpstr>'12 BH Collection ECWAG'!Print_Titles</vt:lpstr>
      <vt:lpstr>'12 BH Collection RAVG PPG'!Print_Titles</vt:lpstr>
      <vt:lpstr>'12 BH Collection RAVG-Reg'!Print_Titles</vt:lpstr>
      <vt:lpstr>'12 BH Collection Tribal Lands'!Print_Titles</vt:lpstr>
      <vt:lpstr>'12 BH Collection WWLG'!Print_Titles</vt:lpstr>
      <vt:lpstr>'12 BH Collection WWPPG'!Print_Titles</vt:lpstr>
      <vt:lpstr>'12 Est Prof Wage Rate'!Print_Titles</vt:lpstr>
      <vt:lpstr>'12 Not Inc in BH Colonias'!Print_Titles</vt:lpstr>
      <vt:lpstr>'12 Not Inc in BH ECWAG'!Print_Titles</vt:lpstr>
      <vt:lpstr>'12 Not Inc in BH RAVG PPG'!Print_Titles</vt:lpstr>
      <vt:lpstr>'12 Not Inc in BH RAVG-Reg'!Print_Titles</vt:lpstr>
      <vt:lpstr>'12 Not Inc in BH Tribal Lands'!Print_Titles</vt:lpstr>
      <vt:lpstr>'12 Not Inc in BH WWLG'!Print_Titles</vt:lpstr>
      <vt:lpstr>'12 Not Inc in BH WWPPG'!Print_Titles</vt:lpstr>
      <vt:lpstr>'14 Ann Cost to Fed Gov Est WWLG'!Print_Titles</vt:lpstr>
      <vt:lpstr>'14 Ann Cost toFedGovEst RAVGPPG'!Print_Titles</vt:lpstr>
      <vt:lpstr>'14 Ann Cost toFedGovEst WWPPG'!Print_Titles</vt:lpstr>
      <vt:lpstr>'14 AnnCost toFedGovEst Colonias'!Print_Titles</vt:lpstr>
      <vt:lpstr>'14 AnnCost toFedGovEst ECWAG'!Print_Titles</vt:lpstr>
      <vt:lpstr>'14 AnnCost toFedGovEst RAVGReg'!Print_Titles</vt:lpstr>
      <vt:lpstr>'14 AnnCost toFedGovEst Tribal'!Print_Titles</vt:lpstr>
    </vt:vector>
  </TitlesOfParts>
  <Manager/>
  <Company>RD/RUS/WWD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Water and Waste Loan and Grant Program</dc:title>
  <dc:subject/>
  <dc:creator>Dawn Wolfgang</dc:creator>
  <cp:keywords/>
  <dc:description/>
  <cp:lastModifiedBy>Mathis, Katherine - RD, SC</cp:lastModifiedBy>
  <cp:revision/>
  <dcterms:created xsi:type="dcterms:W3CDTF">1999-05-21T13:07:41Z</dcterms:created>
  <dcterms:modified xsi:type="dcterms:W3CDTF">2024-11-19T23:18:46Z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0x010100642DC63BD95EF4408C86BB4AC44CBE19</vt:lpwstr>
  </property>
  <property fmtid="{D5CDD505-2E9C-101B-9397-08002B2CF9AE}" pid="3" name="MediaServiceImageTags">
    <vt:lpwstr/>
  </property>
</Properties>
</file>