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howalter\Desktop\BBP\"/>
    </mc:Choice>
  </mc:AlternateContent>
  <bookViews>
    <workbookView xWindow="0" yWindow="0" windowWidth="15480" windowHeight="36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G39" i="1"/>
  <c r="G38" i="1"/>
  <c r="I37" i="1"/>
  <c r="F39" i="1"/>
  <c r="I39" i="1" s="1"/>
  <c r="F38" i="1"/>
  <c r="I38" i="1" s="1"/>
  <c r="F37" i="1"/>
  <c r="F36" i="1"/>
  <c r="I36" i="1" s="1"/>
  <c r="M36" i="1" s="1"/>
  <c r="G37" i="1"/>
  <c r="G36" i="1"/>
  <c r="F33" i="1"/>
  <c r="F32" i="1"/>
  <c r="F31" i="1"/>
  <c r="F30" i="1"/>
  <c r="G33" i="1"/>
  <c r="G32" i="1"/>
  <c r="G30" i="1"/>
  <c r="G31" i="1"/>
  <c r="I31" i="1" s="1"/>
  <c r="K31" i="1" s="1"/>
  <c r="I33" i="1"/>
  <c r="I32" i="1"/>
  <c r="I30" i="1"/>
  <c r="K30" i="1" s="1"/>
  <c r="K33" i="1"/>
  <c r="K32" i="1"/>
  <c r="G29" i="1"/>
  <c r="G28" i="1"/>
  <c r="F29" i="1"/>
  <c r="I29" i="1" s="1"/>
  <c r="F28" i="1"/>
  <c r="I28" i="1" s="1"/>
  <c r="G18" i="1"/>
  <c r="I18" i="1"/>
  <c r="K18" i="1" s="1"/>
  <c r="G25" i="1"/>
  <c r="G24" i="1"/>
  <c r="G23" i="1"/>
  <c r="G22" i="1"/>
  <c r="I22" i="1" s="1"/>
  <c r="G21" i="1"/>
  <c r="G20" i="1"/>
  <c r="G19" i="1"/>
  <c r="F25" i="1"/>
  <c r="F24" i="1"/>
  <c r="F23" i="1"/>
  <c r="F22" i="1"/>
  <c r="F21" i="1"/>
  <c r="F20" i="1"/>
  <c r="F19" i="1"/>
  <c r="F18" i="1"/>
  <c r="G15" i="1"/>
  <c r="G14" i="1"/>
  <c r="F15" i="1"/>
  <c r="M15" i="1" s="1"/>
  <c r="F14" i="1"/>
  <c r="K15" i="1"/>
  <c r="K12" i="1"/>
  <c r="G12" i="1"/>
  <c r="G11" i="1"/>
  <c r="F12" i="1"/>
  <c r="M12" i="1" s="1"/>
  <c r="F11" i="1"/>
  <c r="F34" i="1" s="1"/>
  <c r="G4" i="1"/>
  <c r="M4" i="1"/>
  <c r="F7" i="1"/>
  <c r="G7" i="1"/>
  <c r="G6" i="1"/>
  <c r="G5" i="1"/>
  <c r="F6" i="1"/>
  <c r="F5" i="1"/>
  <c r="F4" i="1"/>
  <c r="I4" i="1" s="1"/>
  <c r="M28" i="1" l="1"/>
  <c r="K28" i="1"/>
  <c r="K29" i="1"/>
  <c r="M29" i="1"/>
  <c r="I40" i="1"/>
  <c r="F40" i="1"/>
  <c r="I19" i="1"/>
  <c r="I23" i="1"/>
  <c r="M23" i="1" s="1"/>
  <c r="M37" i="1"/>
  <c r="M31" i="1"/>
  <c r="I20" i="1"/>
  <c r="I24" i="1"/>
  <c r="M24" i="1" s="1"/>
  <c r="I21" i="1"/>
  <c r="K21" i="1" s="1"/>
  <c r="I25" i="1"/>
  <c r="K25" i="1" s="1"/>
  <c r="M19" i="1"/>
  <c r="K19" i="1"/>
  <c r="K23" i="1"/>
  <c r="M20" i="1"/>
  <c r="K20" i="1"/>
  <c r="K24" i="1"/>
  <c r="K22" i="1"/>
  <c r="M22" i="1"/>
  <c r="I6" i="1"/>
  <c r="K6" i="1" s="1"/>
  <c r="I5" i="1"/>
  <c r="K5" i="1" s="1"/>
  <c r="I7" i="1"/>
  <c r="K7" i="1" s="1"/>
  <c r="M18" i="1"/>
  <c r="N18" i="1" s="1"/>
  <c r="I11" i="1"/>
  <c r="I14" i="1"/>
  <c r="O14" i="1" s="1"/>
  <c r="K14" i="1"/>
  <c r="K4" i="1"/>
  <c r="F8" i="1"/>
  <c r="M25" i="1" l="1"/>
  <c r="M11" i="1"/>
  <c r="I34" i="1"/>
  <c r="I41" i="1" s="1"/>
  <c r="F41" i="1"/>
  <c r="M14" i="1"/>
  <c r="M21" i="1"/>
  <c r="K8" i="1"/>
  <c r="K11" i="1"/>
  <c r="K34" i="1" s="1"/>
  <c r="K41" i="1" s="1"/>
  <c r="I8" i="1"/>
</calcChain>
</file>

<file path=xl/sharedStrings.xml><?xml version="1.0" encoding="utf-8"?>
<sst xmlns="http://schemas.openxmlformats.org/spreadsheetml/2006/main" count="102" uniqueCount="74">
  <si>
    <t>Information Collection Requirement</t>
  </si>
  <si>
    <t>Total No. of Responses</t>
  </si>
  <si>
    <t>Total Burden Hours</t>
  </si>
  <si>
    <t>Total Burden Cost</t>
  </si>
  <si>
    <t>A. Exposure Control Plan</t>
  </si>
  <si>
    <t>(1) Exposure control plan (§ 1910.1030(c)(1)-(2)) (Table 1)</t>
  </si>
  <si>
    <t>Employer</t>
  </si>
  <si>
    <t>(2) Documenta-tion required by the Needlestick Prevention Act</t>
  </si>
  <si>
    <t>15.00/60</t>
  </si>
  <si>
    <t>(3) Employee Solicitation (c)(1)(v)</t>
  </si>
  <si>
    <t>(4) Employee Response (c)(1)(v)</t>
  </si>
  <si>
    <t>Employee</t>
  </si>
  <si>
    <t>Subtotal (A.)</t>
  </si>
  <si>
    <t>E. Hepatitis B Vaccine; Post exposure follow-up (1910.1030(f))</t>
  </si>
  <si>
    <t>(1) Hepatitis B Vaccination</t>
  </si>
  <si>
    <t>Table 2</t>
  </si>
  <si>
    <t>50.05/60</t>
  </si>
  <si>
    <t>Table 3</t>
  </si>
  <si>
    <t xml:space="preserve">Healthcare Professional (HCP) </t>
  </si>
  <si>
    <t>27.79/60</t>
  </si>
  <si>
    <t xml:space="preserve">(2) Antibody testing of source individuals </t>
  </si>
  <si>
    <t>Table 4-1</t>
  </si>
  <si>
    <t>HCP</t>
  </si>
  <si>
    <t>4.99/60</t>
  </si>
  <si>
    <t>Table 4-2</t>
  </si>
  <si>
    <t>(3) HBV antibody testing</t>
  </si>
  <si>
    <t>Table 5</t>
  </si>
  <si>
    <t>Table 6</t>
  </si>
  <si>
    <t>5.00/60</t>
  </si>
  <si>
    <t>Table 7</t>
  </si>
  <si>
    <t>Table 8</t>
  </si>
  <si>
    <t>Table 9</t>
  </si>
  <si>
    <t>12.42/60</t>
  </si>
  <si>
    <t>Table 10</t>
  </si>
  <si>
    <t>Table 11</t>
  </si>
  <si>
    <t>Table 12</t>
  </si>
  <si>
    <t>(4) HIV serologic testing and post exposure prophylaxis (PEP) for exposed workers</t>
  </si>
  <si>
    <t>Table 13</t>
  </si>
  <si>
    <t>12.99/60</t>
  </si>
  <si>
    <t>Table 14</t>
  </si>
  <si>
    <t>30.00/60</t>
  </si>
  <si>
    <t>Post-exposure prophylaxis (PEP)</t>
  </si>
  <si>
    <t>120/60</t>
  </si>
  <si>
    <t>(5) Counseling for exposed workers (Table 1 5)</t>
  </si>
  <si>
    <t>Employee and HCP</t>
  </si>
  <si>
    <t>38.59/60</t>
  </si>
  <si>
    <t>(6) Information provided to healthcare professionals</t>
  </si>
  <si>
    <t>Clerical</t>
  </si>
  <si>
    <t>6.00/60</t>
  </si>
  <si>
    <t>(7) HCP written opinion</t>
  </si>
  <si>
    <t>Subtotal (E.)</t>
  </si>
  <si>
    <t>G. Recordkeeping (1910.1030 (h)(1)-(h)(4))</t>
  </si>
  <si>
    <t>(1) Medical Records (Table 18)</t>
  </si>
  <si>
    <t>13.61/60</t>
  </si>
  <si>
    <t>(2) Training Records (Table 19)</t>
  </si>
  <si>
    <t>.99/60</t>
  </si>
  <si>
    <t>(3) Employee Access</t>
  </si>
  <si>
    <t>(4) Sharps Injury Log</t>
  </si>
  <si>
    <t>Subtotal (G.)</t>
  </si>
  <si>
    <t>Grand Total</t>
  </si>
  <si>
    <t>No. of Respondents</t>
  </si>
  <si>
    <t>Responses per Respondent</t>
  </si>
  <si>
    <t>Type of Respondents</t>
  </si>
  <si>
    <t xml:space="preserve">Avg. Hourly Wage Rate </t>
  </si>
  <si>
    <t>123.54/60</t>
  </si>
  <si>
    <t>12.87/60</t>
  </si>
  <si>
    <t>16.81/60</t>
  </si>
  <si>
    <t>5.03/60</t>
  </si>
  <si>
    <t>16.01/60</t>
  </si>
  <si>
    <t xml:space="preserve">Avg. Burden per Response </t>
  </si>
  <si>
    <t>((Burden/Responses)/60)</t>
  </si>
  <si>
    <t>(Burden/Responses)</t>
  </si>
  <si>
    <t>*Values used in this summary table were taken from detailed supporting spreadsheets (a pdf of the spreadsheets available in Supplementary Documents in ROCIS)</t>
  </si>
  <si>
    <t>Subtotal referenced in Supporting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</si>
</sst>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#,##0.000"/>
    <numFmt numFmtId="166" formatCode="0.00000000000000"/>
    <numFmt numFmtId="167" formatCode="0.0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44" fontId="0" fillId="0" borderId="0" xfId="0" applyNumberFormat="1"/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4" fontId="2" fillId="0" borderId="1" xfId="0" applyNumberFormat="1" applyFont="1" applyBorder="1"/>
    <xf numFmtId="165" fontId="2" fillId="0" borderId="1" xfId="0" applyNumberFormat="1" applyFont="1" applyBorder="1"/>
    <xf numFmtId="44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 wrapText="1" indent="1"/>
    </xf>
    <xf numFmtId="0" fontId="1" fillId="0" borderId="1" xfId="0" applyFont="1" applyBorder="1"/>
    <xf numFmtId="4" fontId="1" fillId="0" borderId="1" xfId="0" applyNumberFormat="1" applyFont="1" applyBorder="1"/>
    <xf numFmtId="165" fontId="1" fillId="0" borderId="1" xfId="0" applyNumberFormat="1" applyFont="1" applyBorder="1"/>
    <xf numFmtId="44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tabSelected="1" zoomScale="70" zoomScaleNormal="70" workbookViewId="0">
      <selection activeCell="B2" sqref="B2"/>
    </sheetView>
  </sheetViews>
  <sheetFormatPr defaultRowHeight="14.5" x14ac:dyDescent="0.35"/>
  <cols>
    <col min="2" max="2" width="20.54296875" style="1" customWidth="1"/>
    <col min="3" max="3" width="13.26953125" customWidth="1"/>
    <col min="4" max="4" width="12.26953125" style="5" bestFit="1" customWidth="1"/>
    <col min="5" max="5" width="12.81640625" customWidth="1"/>
    <col min="6" max="6" width="12" style="5" customWidth="1"/>
    <col min="7" max="7" width="18.36328125" customWidth="1"/>
    <col min="8" max="8" width="15.08984375" customWidth="1"/>
    <col min="9" max="9" width="13.54296875" style="3" customWidth="1"/>
    <col min="10" max="10" width="10.08984375" style="4" customWidth="1"/>
    <col min="11" max="11" width="19.08984375" style="2" customWidth="1"/>
    <col min="13" max="13" width="18.08984375" customWidth="1"/>
    <col min="14" max="14" width="14.453125" customWidth="1"/>
    <col min="15" max="15" width="14.08984375" customWidth="1"/>
  </cols>
  <sheetData>
    <row r="1" spans="2:15" x14ac:dyDescent="0.35">
      <c r="B1" s="34" t="s">
        <v>72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5" ht="58" x14ac:dyDescent="0.35">
      <c r="B2" s="10" t="s">
        <v>0</v>
      </c>
      <c r="C2" s="10" t="s">
        <v>62</v>
      </c>
      <c r="D2" s="11" t="s">
        <v>60</v>
      </c>
      <c r="E2" s="10" t="s">
        <v>61</v>
      </c>
      <c r="F2" s="11" t="s">
        <v>1</v>
      </c>
      <c r="G2" s="10" t="s">
        <v>70</v>
      </c>
      <c r="H2" s="10" t="s">
        <v>69</v>
      </c>
      <c r="I2" s="12" t="s">
        <v>2</v>
      </c>
      <c r="J2" s="13" t="s">
        <v>63</v>
      </c>
      <c r="K2" s="14" t="s">
        <v>3</v>
      </c>
      <c r="M2" t="s">
        <v>71</v>
      </c>
      <c r="O2" s="1" t="s">
        <v>73</v>
      </c>
    </row>
    <row r="3" spans="2:15" ht="29" x14ac:dyDescent="0.35">
      <c r="B3" s="10" t="s">
        <v>4</v>
      </c>
      <c r="C3" s="16"/>
      <c r="D3" s="17"/>
      <c r="E3" s="16"/>
      <c r="F3" s="17"/>
      <c r="G3" s="16"/>
      <c r="H3" s="16"/>
      <c r="I3" s="18"/>
      <c r="J3" s="19"/>
      <c r="K3" s="20"/>
    </row>
    <row r="4" spans="2:15" ht="43.5" x14ac:dyDescent="0.35">
      <c r="B4" s="15" t="s">
        <v>5</v>
      </c>
      <c r="C4" s="16" t="s">
        <v>6</v>
      </c>
      <c r="D4" s="17">
        <v>701563</v>
      </c>
      <c r="E4" s="16">
        <v>1</v>
      </c>
      <c r="F4" s="17">
        <f>D4*E4</f>
        <v>701563</v>
      </c>
      <c r="G4" s="21">
        <f>123.54374446771/60</f>
        <v>2.0590624077951665</v>
      </c>
      <c r="H4" s="16" t="s">
        <v>64</v>
      </c>
      <c r="I4" s="18">
        <f>F4*G4</f>
        <v>1444562.0000000005</v>
      </c>
      <c r="J4" s="19">
        <v>53.659999999999968</v>
      </c>
      <c r="K4" s="19">
        <f>I4*J4</f>
        <v>77515196.919999972</v>
      </c>
      <c r="M4" s="6">
        <f>(1444562/701563)*60</f>
        <v>123.54374446770996</v>
      </c>
    </row>
    <row r="5" spans="2:15" ht="58" x14ac:dyDescent="0.35">
      <c r="B5" s="15" t="s">
        <v>7</v>
      </c>
      <c r="C5" s="16" t="s">
        <v>6</v>
      </c>
      <c r="D5" s="17">
        <v>448515</v>
      </c>
      <c r="E5" s="16">
        <v>1</v>
      </c>
      <c r="F5" s="17">
        <f t="shared" ref="F5:F7" si="0">D5*E5</f>
        <v>448515</v>
      </c>
      <c r="G5" s="16">
        <f>15/60</f>
        <v>0.25</v>
      </c>
      <c r="H5" s="16" t="s">
        <v>8</v>
      </c>
      <c r="I5" s="18">
        <f t="shared" ref="I5:I7" si="1">F5*G5</f>
        <v>112128.75</v>
      </c>
      <c r="J5" s="19">
        <v>72.099999999999994</v>
      </c>
      <c r="K5" s="20">
        <f t="shared" ref="K5:K7" si="2">I5*J5</f>
        <v>8084482.8749999991</v>
      </c>
    </row>
    <row r="6" spans="2:15" ht="29" x14ac:dyDescent="0.35">
      <c r="B6" s="15" t="s">
        <v>9</v>
      </c>
      <c r="C6" s="16" t="s">
        <v>6</v>
      </c>
      <c r="D6" s="17">
        <v>448515</v>
      </c>
      <c r="E6" s="16">
        <v>1</v>
      </c>
      <c r="F6" s="17">
        <f t="shared" si="0"/>
        <v>448515</v>
      </c>
      <c r="G6" s="16">
        <f>15/60</f>
        <v>0.25</v>
      </c>
      <c r="H6" s="16" t="s">
        <v>8</v>
      </c>
      <c r="I6" s="18">
        <f t="shared" si="1"/>
        <v>112128.75</v>
      </c>
      <c r="J6" s="19">
        <v>72.099999999999994</v>
      </c>
      <c r="K6" s="20">
        <f t="shared" si="2"/>
        <v>8084482.8749999991</v>
      </c>
    </row>
    <row r="7" spans="2:15" ht="29" x14ac:dyDescent="0.35">
      <c r="B7" s="15" t="s">
        <v>10</v>
      </c>
      <c r="C7" s="16" t="s">
        <v>11</v>
      </c>
      <c r="D7" s="17">
        <v>14280388</v>
      </c>
      <c r="E7" s="16">
        <v>0.33</v>
      </c>
      <c r="F7" s="17">
        <f t="shared" si="0"/>
        <v>4712528.04</v>
      </c>
      <c r="G7" s="16">
        <f>15/60</f>
        <v>0.25</v>
      </c>
      <c r="H7" s="16" t="s">
        <v>8</v>
      </c>
      <c r="I7" s="18">
        <f t="shared" si="1"/>
        <v>1178132.01</v>
      </c>
      <c r="J7" s="19">
        <v>38.74</v>
      </c>
      <c r="K7" s="20">
        <f t="shared" si="2"/>
        <v>45640834.067400001</v>
      </c>
      <c r="M7" s="3"/>
    </row>
    <row r="8" spans="2:15" s="8" customFormat="1" x14ac:dyDescent="0.35">
      <c r="B8" s="22" t="s">
        <v>12</v>
      </c>
      <c r="C8" s="23"/>
      <c r="D8" s="24"/>
      <c r="E8" s="23"/>
      <c r="F8" s="24">
        <f>SUM(F4:F7)</f>
        <v>6311121.04</v>
      </c>
      <c r="G8" s="23"/>
      <c r="H8" s="23"/>
      <c r="I8" s="25">
        <f>SUM(I4:I7)</f>
        <v>2846951.5100000007</v>
      </c>
      <c r="J8" s="26"/>
      <c r="K8" s="27">
        <f>SUM(K4:K7)</f>
        <v>139324996.73739997</v>
      </c>
    </row>
    <row r="9" spans="2:15" ht="43.5" x14ac:dyDescent="0.35">
      <c r="B9" s="10" t="s">
        <v>13</v>
      </c>
      <c r="C9" s="16"/>
      <c r="D9" s="17"/>
      <c r="E9" s="16"/>
      <c r="F9" s="17"/>
      <c r="G9" s="16"/>
      <c r="H9" s="16"/>
      <c r="I9" s="18"/>
      <c r="J9" s="19"/>
      <c r="K9" s="20"/>
    </row>
    <row r="10" spans="2:15" x14ac:dyDescent="0.35">
      <c r="B10" s="15" t="s">
        <v>14</v>
      </c>
      <c r="C10" s="16"/>
      <c r="D10" s="17"/>
      <c r="E10" s="16"/>
      <c r="F10" s="17"/>
      <c r="G10" s="16"/>
      <c r="H10" s="16"/>
      <c r="I10" s="18"/>
      <c r="J10" s="19"/>
      <c r="K10" s="20"/>
    </row>
    <row r="11" spans="2:15" x14ac:dyDescent="0.35">
      <c r="B11" s="15" t="s">
        <v>15</v>
      </c>
      <c r="C11" s="16" t="s">
        <v>11</v>
      </c>
      <c r="D11" s="17">
        <v>8425606.5792916231</v>
      </c>
      <c r="E11" s="16">
        <v>3.8677452707197045E-2</v>
      </c>
      <c r="F11" s="17">
        <f>D11*E11</f>
        <v>325881</v>
      </c>
      <c r="G11" s="16">
        <f>50.052161700155/60</f>
        <v>0.83420269500258326</v>
      </c>
      <c r="H11" s="16" t="s">
        <v>16</v>
      </c>
      <c r="I11" s="18">
        <f>F11*G11</f>
        <v>271850.80845013686</v>
      </c>
      <c r="J11" s="19">
        <v>51.068482468223387</v>
      </c>
      <c r="K11" s="19">
        <f>I11*J11</f>
        <v>13883008.245308168</v>
      </c>
      <c r="M11">
        <f>I11/F11</f>
        <v>0.83420269500258337</v>
      </c>
      <c r="O11" s="3">
        <f>I11+I12</f>
        <v>396122.76938286982</v>
      </c>
    </row>
    <row r="12" spans="2:15" x14ac:dyDescent="0.35">
      <c r="B12" s="15" t="s">
        <v>17</v>
      </c>
      <c r="C12" s="16" t="s">
        <v>18</v>
      </c>
      <c r="D12" s="17">
        <v>8425606.5792916231</v>
      </c>
      <c r="E12" s="16">
        <v>3.1839725422184918E-2</v>
      </c>
      <c r="F12" s="17">
        <f t="shared" ref="F12" si="3">D12*E12</f>
        <v>268269</v>
      </c>
      <c r="G12" s="16">
        <f>27.7941829132847/60</f>
        <v>0.46323638188807836</v>
      </c>
      <c r="H12" s="16" t="s">
        <v>19</v>
      </c>
      <c r="I12" s="18">
        <v>124271.960932733</v>
      </c>
      <c r="J12" s="19">
        <v>53.659999999999982</v>
      </c>
      <c r="K12" s="20">
        <f>I12*J12</f>
        <v>6668433.4236504501</v>
      </c>
      <c r="M12">
        <f>I12/F12</f>
        <v>0.46323638188807875</v>
      </c>
    </row>
    <row r="13" spans="2:15" ht="29" x14ac:dyDescent="0.35">
      <c r="B13" s="15" t="s">
        <v>20</v>
      </c>
      <c r="C13" s="16"/>
      <c r="D13" s="17"/>
      <c r="E13" s="16"/>
      <c r="F13" s="17"/>
      <c r="G13" s="16"/>
      <c r="H13" s="16"/>
      <c r="I13" s="18"/>
      <c r="J13" s="19"/>
      <c r="K13" s="20"/>
    </row>
    <row r="14" spans="2:15" x14ac:dyDescent="0.35">
      <c r="B14" s="15" t="s">
        <v>21</v>
      </c>
      <c r="C14" s="16" t="s">
        <v>22</v>
      </c>
      <c r="D14" s="17">
        <v>594841.5</v>
      </c>
      <c r="E14" s="16">
        <v>0.80310133035438858</v>
      </c>
      <c r="F14" s="17">
        <f t="shared" ref="F14:F15" si="4">D14*E14</f>
        <v>477718.00000000006</v>
      </c>
      <c r="G14" s="16">
        <f>4.99918186042812/60</f>
        <v>8.3319697673801998E-2</v>
      </c>
      <c r="H14" s="16" t="s">
        <v>23</v>
      </c>
      <c r="I14" s="18">
        <f>F14*G14</f>
        <v>39803.319333333347</v>
      </c>
      <c r="J14" s="19">
        <v>53.66</v>
      </c>
      <c r="K14" s="20">
        <f t="shared" ref="K14:K15" si="5">I14*J14</f>
        <v>2135846.1154266675</v>
      </c>
      <c r="M14">
        <f t="shared" ref="M14:M15" si="6">I14/F14</f>
        <v>8.3319697673801998E-2</v>
      </c>
      <c r="O14" s="3">
        <f>I14+I15</f>
        <v>45135.021263262279</v>
      </c>
    </row>
    <row r="15" spans="2:15" x14ac:dyDescent="0.35">
      <c r="B15" s="15" t="s">
        <v>24</v>
      </c>
      <c r="C15" s="16" t="s">
        <v>11</v>
      </c>
      <c r="D15" s="17">
        <v>594841.5</v>
      </c>
      <c r="E15" s="16">
        <v>0.10756815050732002</v>
      </c>
      <c r="F15" s="17">
        <f t="shared" si="4"/>
        <v>63986</v>
      </c>
      <c r="G15" s="16">
        <f>4.99956421398018/60</f>
        <v>8.3326070233002994E-2</v>
      </c>
      <c r="H15" s="16" t="s">
        <v>23</v>
      </c>
      <c r="I15" s="18">
        <v>5331.7019299289304</v>
      </c>
      <c r="J15" s="19">
        <v>48.815895316947966</v>
      </c>
      <c r="K15" s="20">
        <f t="shared" si="5"/>
        <v>260271.80327258012</v>
      </c>
      <c r="M15">
        <f t="shared" si="6"/>
        <v>8.3326070233003008E-2</v>
      </c>
    </row>
    <row r="16" spans="2:15" ht="29" x14ac:dyDescent="0.35">
      <c r="B16" s="15" t="s">
        <v>25</v>
      </c>
      <c r="C16" s="16"/>
      <c r="D16" s="17"/>
      <c r="E16" s="16"/>
      <c r="F16" s="17"/>
      <c r="G16" s="16"/>
      <c r="H16" s="16"/>
      <c r="I16" s="18"/>
      <c r="J16" s="19"/>
      <c r="K16" s="20"/>
    </row>
    <row r="17" spans="2:14" x14ac:dyDescent="0.35">
      <c r="B17" s="15"/>
      <c r="C17" s="16"/>
      <c r="D17" s="17"/>
      <c r="E17" s="16"/>
      <c r="F17" s="17"/>
      <c r="G17" s="16"/>
      <c r="H17" s="16"/>
      <c r="I17" s="18"/>
      <c r="J17" s="19"/>
      <c r="K17" s="20"/>
    </row>
    <row r="18" spans="2:14" x14ac:dyDescent="0.35">
      <c r="B18" s="15" t="s">
        <v>26</v>
      </c>
      <c r="C18" s="16" t="s">
        <v>11</v>
      </c>
      <c r="D18" s="17">
        <v>1189683</v>
      </c>
      <c r="E18" s="16">
        <v>4.4647187528106223E-2</v>
      </c>
      <c r="F18" s="17">
        <f>D18*E18</f>
        <v>53115.999999999993</v>
      </c>
      <c r="G18" s="16">
        <f>12.879326049732/60</f>
        <v>0.21465543416220001</v>
      </c>
      <c r="H18" s="16" t="s">
        <v>65</v>
      </c>
      <c r="I18" s="18">
        <f>F18*G18</f>
        <v>11401.638040959415</v>
      </c>
      <c r="J18" s="19">
        <v>56.897521378234302</v>
      </c>
      <c r="K18" s="19">
        <f>I18*J18</f>
        <v>648724.94418237777</v>
      </c>
      <c r="M18">
        <f>I18/F18</f>
        <v>0.21465543416220001</v>
      </c>
      <c r="N18" s="7">
        <f>M18*60</f>
        <v>12.879326049732001</v>
      </c>
    </row>
    <row r="19" spans="2:14" x14ac:dyDescent="0.35">
      <c r="B19" s="15" t="s">
        <v>27</v>
      </c>
      <c r="C19" s="16" t="s">
        <v>22</v>
      </c>
      <c r="D19" s="17">
        <v>1189683</v>
      </c>
      <c r="E19" s="16">
        <v>3.4271314291285999E-2</v>
      </c>
      <c r="F19" s="17">
        <f t="shared" ref="F19:F25" si="7">D19*E19</f>
        <v>40772</v>
      </c>
      <c r="G19" s="16">
        <f>5.00030623221819/60</f>
        <v>8.3338437203636498E-2</v>
      </c>
      <c r="H19" s="16" t="s">
        <v>28</v>
      </c>
      <c r="I19" s="18">
        <f t="shared" ref="I19:I25" si="8">F19*G19</f>
        <v>3397.8747616666674</v>
      </c>
      <c r="J19" s="19">
        <v>53.660000000000025</v>
      </c>
      <c r="K19" s="20">
        <f t="shared" ref="K19:K25" si="9">I19*J19</f>
        <v>182329.95971103344</v>
      </c>
      <c r="M19">
        <f t="shared" ref="M19:M25" si="10">I19/F19</f>
        <v>8.3338437203636498E-2</v>
      </c>
    </row>
    <row r="20" spans="2:14" x14ac:dyDescent="0.35">
      <c r="B20" s="15" t="s">
        <v>29</v>
      </c>
      <c r="C20" s="16" t="s">
        <v>11</v>
      </c>
      <c r="D20" s="17">
        <v>1189683</v>
      </c>
      <c r="E20" s="16">
        <v>4.8491909189254615E-3</v>
      </c>
      <c r="F20" s="17">
        <f t="shared" si="7"/>
        <v>5769</v>
      </c>
      <c r="G20" s="16">
        <f>16.8172506527767/60</f>
        <v>0.28028751087961168</v>
      </c>
      <c r="H20" s="16" t="s">
        <v>66</v>
      </c>
      <c r="I20" s="18">
        <f t="shared" si="8"/>
        <v>1616.9786502644797</v>
      </c>
      <c r="J20" s="19">
        <v>54.418651280612629</v>
      </c>
      <c r="K20" s="20">
        <f t="shared" si="9"/>
        <v>87993.797296938414</v>
      </c>
      <c r="M20">
        <f t="shared" si="10"/>
        <v>0.28028751087961168</v>
      </c>
    </row>
    <row r="21" spans="2:14" x14ac:dyDescent="0.35">
      <c r="B21" s="15" t="s">
        <v>30</v>
      </c>
      <c r="C21" s="16" t="s">
        <v>22</v>
      </c>
      <c r="D21" s="17">
        <v>1189683</v>
      </c>
      <c r="E21" s="16">
        <v>2.876396485450326E-3</v>
      </c>
      <c r="F21" s="17">
        <f t="shared" si="7"/>
        <v>3422</v>
      </c>
      <c r="G21" s="16">
        <f>4.99860189704851/60</f>
        <v>8.3310031617475161E-2</v>
      </c>
      <c r="H21" s="16" t="s">
        <v>23</v>
      </c>
      <c r="I21" s="18">
        <f t="shared" si="8"/>
        <v>285.08692819499998</v>
      </c>
      <c r="J21" s="19">
        <v>53.66</v>
      </c>
      <c r="K21" s="20">
        <f t="shared" si="9"/>
        <v>15297.764566943699</v>
      </c>
      <c r="M21">
        <f t="shared" si="10"/>
        <v>8.3310031617475161E-2</v>
      </c>
    </row>
    <row r="22" spans="2:14" x14ac:dyDescent="0.35">
      <c r="B22" s="15" t="s">
        <v>31</v>
      </c>
      <c r="C22" s="16" t="s">
        <v>11</v>
      </c>
      <c r="D22" s="17">
        <v>1189683</v>
      </c>
      <c r="E22" s="16">
        <v>4.7071362707544782E-5</v>
      </c>
      <c r="F22" s="17">
        <f t="shared" si="7"/>
        <v>56</v>
      </c>
      <c r="G22" s="16">
        <f>12.4247670022971/60</f>
        <v>0.20707945003828501</v>
      </c>
      <c r="H22" s="16" t="s">
        <v>32</v>
      </c>
      <c r="I22" s="18">
        <f t="shared" si="8"/>
        <v>11.59644920214396</v>
      </c>
      <c r="J22" s="19">
        <v>38.740000000000016</v>
      </c>
      <c r="K22" s="20">
        <f t="shared" si="9"/>
        <v>449.24644209105719</v>
      </c>
      <c r="M22">
        <f t="shared" si="10"/>
        <v>0.20707945003828501</v>
      </c>
    </row>
    <row r="23" spans="2:14" x14ac:dyDescent="0.35">
      <c r="B23" s="15" t="s">
        <v>33</v>
      </c>
      <c r="C23" s="16" t="s">
        <v>22</v>
      </c>
      <c r="D23" s="17">
        <v>1189683</v>
      </c>
      <c r="E23" s="16">
        <v>4.034688232075267E-5</v>
      </c>
      <c r="F23" s="17">
        <f t="shared" si="7"/>
        <v>48</v>
      </c>
      <c r="G23" s="16">
        <f>5.03363797211667/60</f>
        <v>8.3893966201944503E-2</v>
      </c>
      <c r="H23" s="16" t="s">
        <v>67</v>
      </c>
      <c r="I23" s="18">
        <f t="shared" si="8"/>
        <v>4.0269103776933362</v>
      </c>
      <c r="J23" s="19">
        <v>55.136491311877407</v>
      </c>
      <c r="K23" s="20">
        <f t="shared" si="9"/>
        <v>222.0297090533976</v>
      </c>
      <c r="M23">
        <f t="shared" si="10"/>
        <v>8.3893966201944503E-2</v>
      </c>
    </row>
    <row r="24" spans="2:14" x14ac:dyDescent="0.35">
      <c r="B24" s="15" t="s">
        <v>34</v>
      </c>
      <c r="C24" s="16" t="s">
        <v>11</v>
      </c>
      <c r="D24" s="17">
        <v>1189683</v>
      </c>
      <c r="E24" s="16">
        <v>1.0574245408230597E-3</v>
      </c>
      <c r="F24" s="17">
        <f t="shared" si="7"/>
        <v>1258</v>
      </c>
      <c r="G24" s="16">
        <f>16.0167101458505/60</f>
        <v>0.26694516909750832</v>
      </c>
      <c r="H24" s="16" t="s">
        <v>68</v>
      </c>
      <c r="I24" s="18">
        <f t="shared" si="8"/>
        <v>335.81702272466543</v>
      </c>
      <c r="J24" s="19">
        <v>53.968214631352524</v>
      </c>
      <c r="K24" s="20">
        <f t="shared" si="9"/>
        <v>18123.445159266532</v>
      </c>
      <c r="M24">
        <f t="shared" si="10"/>
        <v>0.26694516909750832</v>
      </c>
    </row>
    <row r="25" spans="2:14" x14ac:dyDescent="0.35">
      <c r="B25" s="15" t="s">
        <v>35</v>
      </c>
      <c r="C25" s="16" t="s">
        <v>22</v>
      </c>
      <c r="D25" s="17">
        <v>1189683</v>
      </c>
      <c r="E25" s="16">
        <v>6.6572355829241903E-4</v>
      </c>
      <c r="F25" s="17">
        <f t="shared" si="7"/>
        <v>792</v>
      </c>
      <c r="G25" s="16">
        <f>4.99012727018056/60</f>
        <v>8.316878783634267E-2</v>
      </c>
      <c r="H25" s="16" t="s">
        <v>23</v>
      </c>
      <c r="I25" s="18">
        <f t="shared" si="8"/>
        <v>65.869679966383401</v>
      </c>
      <c r="J25" s="19">
        <v>53.659999999999989</v>
      </c>
      <c r="K25" s="20">
        <f t="shared" si="9"/>
        <v>3534.5670269961324</v>
      </c>
      <c r="M25">
        <f t="shared" si="10"/>
        <v>8.3168787836342684E-2</v>
      </c>
    </row>
    <row r="26" spans="2:14" x14ac:dyDescent="0.35">
      <c r="B26" s="15"/>
      <c r="C26" s="16"/>
      <c r="D26" s="17"/>
      <c r="E26" s="16"/>
      <c r="F26" s="17"/>
      <c r="G26" s="16"/>
      <c r="H26" s="16"/>
      <c r="I26" s="18"/>
      <c r="J26" s="19"/>
      <c r="K26" s="20"/>
    </row>
    <row r="27" spans="2:14" ht="58" x14ac:dyDescent="0.35">
      <c r="B27" s="15" t="s">
        <v>36</v>
      </c>
      <c r="C27" s="16"/>
      <c r="D27" s="17"/>
      <c r="E27" s="16"/>
      <c r="F27" s="17"/>
      <c r="G27" s="16"/>
      <c r="H27" s="16"/>
      <c r="I27" s="18"/>
      <c r="J27" s="19"/>
      <c r="K27" s="20"/>
    </row>
    <row r="28" spans="2:14" x14ac:dyDescent="0.35">
      <c r="B28" s="15" t="s">
        <v>37</v>
      </c>
      <c r="C28" s="16" t="s">
        <v>11</v>
      </c>
      <c r="D28" s="17">
        <v>1189683</v>
      </c>
      <c r="E28" s="16">
        <v>1.087012254524945</v>
      </c>
      <c r="F28" s="17">
        <f>D28*E28</f>
        <v>1293200.0000000002</v>
      </c>
      <c r="G28" s="16">
        <f>12.9920811921777/60</f>
        <v>0.21653468653629501</v>
      </c>
      <c r="H28" s="16" t="s">
        <v>38</v>
      </c>
      <c r="I28" s="18">
        <f t="shared" ref="I28:I33" si="11">F28*G28</f>
        <v>280022.65662873676</v>
      </c>
      <c r="J28" s="19">
        <v>38.74</v>
      </c>
      <c r="K28" s="20">
        <f t="shared" ref="K28:K33" si="12">I28*J28</f>
        <v>10848077.717797263</v>
      </c>
      <c r="M28">
        <f t="shared" ref="M28:M29" si="13">I28/F28</f>
        <v>0.21653468653629501</v>
      </c>
    </row>
    <row r="29" spans="2:14" x14ac:dyDescent="0.35">
      <c r="B29" s="15" t="s">
        <v>39</v>
      </c>
      <c r="C29" s="16" t="s">
        <v>22</v>
      </c>
      <c r="D29" s="17">
        <v>1189683</v>
      </c>
      <c r="E29" s="16">
        <v>0.13805022010064866</v>
      </c>
      <c r="F29" s="17">
        <f>D29*E29</f>
        <v>164236</v>
      </c>
      <c r="G29" s="16">
        <f>30.0001668913028/60</f>
        <v>0.50000278152171329</v>
      </c>
      <c r="H29" s="16" t="s">
        <v>40</v>
      </c>
      <c r="I29" s="18">
        <f t="shared" si="11"/>
        <v>82118.456826000111</v>
      </c>
      <c r="J29" s="19">
        <v>53.660000000000011</v>
      </c>
      <c r="K29" s="20">
        <f t="shared" si="12"/>
        <v>4406476.3932831669</v>
      </c>
      <c r="M29">
        <f t="shared" si="13"/>
        <v>0.50000278152171329</v>
      </c>
    </row>
    <row r="30" spans="2:14" ht="29" x14ac:dyDescent="0.35">
      <c r="B30" s="15" t="s">
        <v>41</v>
      </c>
      <c r="C30" s="16" t="s">
        <v>22</v>
      </c>
      <c r="D30" s="17">
        <v>8923</v>
      </c>
      <c r="E30" s="16">
        <v>1</v>
      </c>
      <c r="F30" s="17">
        <f t="shared" ref="F30:F33" si="14">D30*E30</f>
        <v>8923</v>
      </c>
      <c r="G30" s="16">
        <f>120/60</f>
        <v>2</v>
      </c>
      <c r="H30" s="16" t="s">
        <v>42</v>
      </c>
      <c r="I30" s="18">
        <f t="shared" si="11"/>
        <v>17846</v>
      </c>
      <c r="J30" s="19">
        <v>53.66</v>
      </c>
      <c r="K30" s="20">
        <f t="shared" si="12"/>
        <v>957616.36</v>
      </c>
    </row>
    <row r="31" spans="2:14" ht="43.5" x14ac:dyDescent="0.35">
      <c r="B31" s="15" t="s">
        <v>43</v>
      </c>
      <c r="C31" s="16" t="s">
        <v>44</v>
      </c>
      <c r="D31" s="17">
        <v>1189683</v>
      </c>
      <c r="E31" s="16">
        <v>0.81035200133144714</v>
      </c>
      <c r="F31" s="17">
        <f t="shared" si="14"/>
        <v>964062</v>
      </c>
      <c r="G31" s="16">
        <f>38.5859033148491/60</f>
        <v>0.64309838858081825</v>
      </c>
      <c r="H31" s="16" t="s">
        <v>45</v>
      </c>
      <c r="I31" s="18">
        <f t="shared" si="11"/>
        <v>619986.71869200084</v>
      </c>
      <c r="J31" s="19">
        <v>45.474999999999994</v>
      </c>
      <c r="K31" s="20">
        <f t="shared" si="12"/>
        <v>28193896.032518733</v>
      </c>
      <c r="M31">
        <f>I31/F31</f>
        <v>0.64309838858081825</v>
      </c>
    </row>
    <row r="32" spans="2:14" ht="43.5" x14ac:dyDescent="0.35">
      <c r="B32" s="15" t="s">
        <v>46</v>
      </c>
      <c r="C32" s="16" t="s">
        <v>47</v>
      </c>
      <c r="D32" s="17">
        <v>1189683</v>
      </c>
      <c r="E32" s="16">
        <v>1</v>
      </c>
      <c r="F32" s="17">
        <f t="shared" si="14"/>
        <v>1189683</v>
      </c>
      <c r="G32" s="16">
        <f>6/60</f>
        <v>0.1</v>
      </c>
      <c r="H32" s="16" t="s">
        <v>48</v>
      </c>
      <c r="I32" s="18">
        <f t="shared" si="11"/>
        <v>118968.3</v>
      </c>
      <c r="J32" s="19">
        <v>27.33</v>
      </c>
      <c r="K32" s="20">
        <f t="shared" si="12"/>
        <v>3251403.639</v>
      </c>
    </row>
    <row r="33" spans="2:13" x14ac:dyDescent="0.35">
      <c r="B33" s="15" t="s">
        <v>49</v>
      </c>
      <c r="C33" s="16" t="s">
        <v>47</v>
      </c>
      <c r="D33" s="17">
        <v>1189683</v>
      </c>
      <c r="E33" s="16">
        <v>1</v>
      </c>
      <c r="F33" s="17">
        <f t="shared" si="14"/>
        <v>1189683</v>
      </c>
      <c r="G33" s="16">
        <f>6/60</f>
        <v>0.1</v>
      </c>
      <c r="H33" s="16" t="s">
        <v>48</v>
      </c>
      <c r="I33" s="18">
        <f t="shared" si="11"/>
        <v>118968.3</v>
      </c>
      <c r="J33" s="19">
        <v>27.33</v>
      </c>
      <c r="K33" s="20">
        <f t="shared" si="12"/>
        <v>3251403.639</v>
      </c>
    </row>
    <row r="34" spans="2:13" s="8" customFormat="1" x14ac:dyDescent="0.35">
      <c r="B34" s="22" t="s">
        <v>50</v>
      </c>
      <c r="C34" s="23"/>
      <c r="D34" s="24"/>
      <c r="E34" s="23"/>
      <c r="F34" s="24">
        <f>F11+F12+F14+F15+F18+F19+F20+F21+F22+F23+F24+F25+F28+F29+F30+F31+F32+F33</f>
        <v>6050874</v>
      </c>
      <c r="G34" s="23"/>
      <c r="H34" s="23"/>
      <c r="I34" s="25">
        <f>I11+I12+I14+I15+I18+I19+I20+I21+I22+I23+I24+I25+I28+I29+I30+I31+I32+I33</f>
        <v>1696287.1112362263</v>
      </c>
      <c r="J34" s="26"/>
      <c r="K34" s="27">
        <f>K11+K12+K14+K15+K18+K19+K20+K21+K22+K23+K24+K25+K28+K29+K30+K31+K32+K33</f>
        <v>74813109.123351723</v>
      </c>
    </row>
    <row r="35" spans="2:13" ht="43.5" x14ac:dyDescent="0.35">
      <c r="B35" s="10" t="s">
        <v>51</v>
      </c>
      <c r="C35" s="16"/>
      <c r="D35" s="17"/>
      <c r="E35" s="16"/>
      <c r="F35" s="17"/>
      <c r="G35" s="16"/>
      <c r="H35" s="16"/>
      <c r="I35" s="18"/>
      <c r="J35" s="19"/>
      <c r="K35" s="20"/>
    </row>
    <row r="36" spans="2:13" ht="29" x14ac:dyDescent="0.35">
      <c r="B36" s="15" t="s">
        <v>52</v>
      </c>
      <c r="C36" s="16" t="s">
        <v>22</v>
      </c>
      <c r="D36" s="17">
        <v>8425606.9564116746</v>
      </c>
      <c r="E36" s="16">
        <v>0.50516147050522797</v>
      </c>
      <c r="F36" s="17">
        <f>D36*E36</f>
        <v>4256292</v>
      </c>
      <c r="G36" s="16">
        <f>13.6166857017668/60</f>
        <v>0.22694476169611333</v>
      </c>
      <c r="H36" s="16" t="s">
        <v>53</v>
      </c>
      <c r="I36" s="18">
        <f>F36*G36</f>
        <v>965943.17364907358</v>
      </c>
      <c r="J36" s="19">
        <v>27.329999999999984</v>
      </c>
      <c r="K36" s="20">
        <v>26399226.935829118</v>
      </c>
      <c r="M36">
        <f t="shared" ref="M36:M37" si="15">I36/F36</f>
        <v>0.22694476169611333</v>
      </c>
    </row>
    <row r="37" spans="2:13" ht="29" x14ac:dyDescent="0.35">
      <c r="B37" s="15" t="s">
        <v>54</v>
      </c>
      <c r="C37" s="16" t="s">
        <v>22</v>
      </c>
      <c r="D37" s="17">
        <v>8425606.9564116746</v>
      </c>
      <c r="E37" s="16">
        <v>1.1404787868353652</v>
      </c>
      <c r="F37" s="17">
        <f t="shared" ref="F37:F39" si="16">D37*E37</f>
        <v>9609226</v>
      </c>
      <c r="G37" s="16">
        <f>0.999999593422914/60</f>
        <v>1.66666598903819E-2</v>
      </c>
      <c r="H37" s="16" t="s">
        <v>55</v>
      </c>
      <c r="I37" s="18">
        <f t="shared" ref="I37:I39" si="17">F37*G37</f>
        <v>160153.70155181491</v>
      </c>
      <c r="J37" s="19">
        <v>27.329999999999988</v>
      </c>
      <c r="K37" s="20">
        <v>4377000.6634111004</v>
      </c>
      <c r="M37">
        <f t="shared" si="15"/>
        <v>1.66666598903819E-2</v>
      </c>
    </row>
    <row r="38" spans="2:13" x14ac:dyDescent="0.35">
      <c r="B38" s="15" t="s">
        <v>56</v>
      </c>
      <c r="C38" s="16" t="s">
        <v>11</v>
      </c>
      <c r="D38" s="17">
        <v>1189683</v>
      </c>
      <c r="E38" s="16">
        <v>2.000028579041644E-2</v>
      </c>
      <c r="F38" s="17">
        <f t="shared" si="16"/>
        <v>23794.000000000004</v>
      </c>
      <c r="G38" s="16">
        <f>5/60</f>
        <v>8.3333333333333329E-2</v>
      </c>
      <c r="H38" s="16" t="s">
        <v>28</v>
      </c>
      <c r="I38" s="18">
        <f t="shared" si="17"/>
        <v>1982.8333333333335</v>
      </c>
      <c r="J38" s="19">
        <v>27.33</v>
      </c>
      <c r="K38" s="20">
        <v>54190.834999999992</v>
      </c>
    </row>
    <row r="39" spans="2:13" x14ac:dyDescent="0.35">
      <c r="B39" s="15" t="s">
        <v>57</v>
      </c>
      <c r="C39" s="16" t="s">
        <v>6</v>
      </c>
      <c r="D39" s="17">
        <v>590164</v>
      </c>
      <c r="E39" s="16">
        <v>1</v>
      </c>
      <c r="F39" s="17">
        <f t="shared" si="16"/>
        <v>590164</v>
      </c>
      <c r="G39" s="16">
        <f>5/60</f>
        <v>8.3333333333333329E-2</v>
      </c>
      <c r="H39" s="16" t="s">
        <v>28</v>
      </c>
      <c r="I39" s="18">
        <f t="shared" si="17"/>
        <v>49180.333333333328</v>
      </c>
      <c r="J39" s="19">
        <v>52.21</v>
      </c>
      <c r="K39" s="20">
        <v>2567705.2033333331</v>
      </c>
    </row>
    <row r="40" spans="2:13" s="8" customFormat="1" x14ac:dyDescent="0.35">
      <c r="B40" s="28" t="s">
        <v>58</v>
      </c>
      <c r="C40" s="23"/>
      <c r="D40" s="24"/>
      <c r="E40" s="23"/>
      <c r="F40" s="24">
        <f>SUM(F36:F39)</f>
        <v>14479476</v>
      </c>
      <c r="G40" s="23"/>
      <c r="H40" s="23"/>
      <c r="I40" s="25">
        <f>SUM(I36:I39)</f>
        <v>1177260.0418675551</v>
      </c>
      <c r="J40" s="26"/>
      <c r="K40" s="27">
        <v>33398123.637573551</v>
      </c>
    </row>
    <row r="41" spans="2:13" s="9" customFormat="1" x14ac:dyDescent="0.35">
      <c r="B41" s="10" t="s">
        <v>59</v>
      </c>
      <c r="C41" s="29"/>
      <c r="D41" s="30"/>
      <c r="E41" s="29"/>
      <c r="F41" s="30">
        <f>F40+F34+F8</f>
        <v>26841471.039999999</v>
      </c>
      <c r="G41" s="29"/>
      <c r="H41" s="29"/>
      <c r="I41" s="31">
        <f>I40+I34+I8</f>
        <v>5720498.6631037816</v>
      </c>
      <c r="J41" s="32"/>
      <c r="K41" s="33">
        <f>K40+K34+K8</f>
        <v>247536229.49832523</v>
      </c>
    </row>
  </sheetData>
  <mergeCells count="1">
    <mergeCell ref="B1:N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Showalter, Rachel -OSHA</dc:creator>
  <cp:lastModifiedBy>Showalter, Rachel -OSHA</cp:lastModifiedBy>
  <dcterms:created xsi:type="dcterms:W3CDTF">2021-06-11T12:26:24Z</dcterms:created>
  <dcterms:modified xsi:type="dcterms:W3CDTF">2021-06-11T17:39:06Z</dcterms:modified>
</cp:coreProperties>
</file>